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y.Hill\Desktop\"/>
    </mc:Choice>
  </mc:AlternateContent>
  <bookViews>
    <workbookView xWindow="0" yWindow="0" windowWidth="28800" windowHeight="12330"/>
  </bookViews>
  <sheets>
    <sheet name="Sheet1" sheetId="1" r:id="rId1"/>
    <sheet name="Sheet2" sheetId="2" r:id="rId2"/>
  </sheets>
  <definedNames>
    <definedName name="_xlnm.Print_Area" localSheetId="0">Sheet1!$A$1:$Q$28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L12" i="1" s="1"/>
  <c r="J13" i="1"/>
  <c r="J14" i="1"/>
  <c r="L14" i="1" s="1"/>
  <c r="J15" i="1"/>
  <c r="L15" i="1" s="1"/>
  <c r="J16" i="1"/>
  <c r="L16" i="1" s="1"/>
  <c r="J11" i="1"/>
  <c r="L11" i="1" s="1"/>
  <c r="K11" i="1" l="1"/>
  <c r="K14" i="1"/>
  <c r="K13" i="1"/>
  <c r="K16" i="1"/>
  <c r="K12" i="1"/>
  <c r="L13" i="1"/>
  <c r="K15" i="1"/>
  <c r="F11" i="1"/>
  <c r="E8" i="1" l="1"/>
  <c r="H8" i="1"/>
  <c r="G8" i="1"/>
  <c r="F8" i="1"/>
  <c r="G11" i="1"/>
  <c r="H11" i="1" s="1"/>
  <c r="F12" i="1"/>
  <c r="G12" i="1"/>
  <c r="F13" i="1"/>
  <c r="G13" i="1"/>
  <c r="F14" i="1"/>
  <c r="G14" i="1"/>
  <c r="F15" i="1"/>
  <c r="G15" i="1"/>
  <c r="F16" i="1"/>
  <c r="G16" i="1"/>
  <c r="B20" i="1"/>
  <c r="B21" i="1"/>
  <c r="B22" i="1"/>
  <c r="B23" i="1"/>
  <c r="B24" i="1"/>
  <c r="B25" i="1"/>
  <c r="B26" i="1"/>
  <c r="B27" i="1"/>
  <c r="B19" i="1"/>
  <c r="M11" i="1" l="1"/>
  <c r="M14" i="1"/>
  <c r="M12" i="1"/>
  <c r="M16" i="1"/>
  <c r="M13" i="1"/>
  <c r="M15" i="1"/>
  <c r="H16" i="1"/>
  <c r="H14" i="1"/>
  <c r="I14" i="1" s="1"/>
  <c r="H12" i="1"/>
  <c r="H15" i="1"/>
  <c r="H13" i="1"/>
  <c r="I13" i="1" s="1"/>
  <c r="I11" i="1"/>
  <c r="N15" i="1"/>
  <c r="O15" i="1" s="1"/>
  <c r="N12" i="1"/>
  <c r="O12" i="1" s="1"/>
  <c r="N11" i="1"/>
  <c r="O11" i="1" s="1"/>
  <c r="N14" i="1"/>
  <c r="O14" i="1" s="1"/>
  <c r="N13" i="1"/>
  <c r="O13" i="1" s="1"/>
  <c r="N16" i="1"/>
  <c r="O16" i="1" s="1"/>
  <c r="I12" i="1" l="1"/>
  <c r="P12" i="1" s="1"/>
  <c r="Q12" i="1" s="1"/>
  <c r="I15" i="1"/>
  <c r="P15" i="1" s="1"/>
  <c r="Q15" i="1" s="1"/>
  <c r="I16" i="1"/>
  <c r="P14" i="1"/>
  <c r="Q14" i="1" s="1"/>
  <c r="P16" i="1"/>
  <c r="Q16" i="1" s="1"/>
  <c r="P13" i="1"/>
  <c r="Q13" i="1" s="1"/>
  <c r="P11" i="1"/>
  <c r="Q11" i="1" s="1"/>
</calcChain>
</file>

<file path=xl/comments1.xml><?xml version="1.0" encoding="utf-8"?>
<comments xmlns="http://schemas.openxmlformats.org/spreadsheetml/2006/main">
  <authors>
    <author>Jenny Hill</author>
  </authors>
  <commentList>
    <comment ref="A8" authorId="0" shapeId="0">
      <text>
        <r>
          <rPr>
            <b/>
            <sz val="9"/>
            <color indexed="81"/>
            <rFont val="Tahoma"/>
            <charset val="1"/>
          </rPr>
          <t xml:space="preserve">See sheet 2 for descriptions
</t>
        </r>
      </text>
    </comment>
  </commentList>
</comments>
</file>

<file path=xl/sharedStrings.xml><?xml version="1.0" encoding="utf-8"?>
<sst xmlns="http://schemas.openxmlformats.org/spreadsheetml/2006/main" count="45" uniqueCount="41">
  <si>
    <t>Seconds</t>
  </si>
  <si>
    <t>decimal minute</t>
  </si>
  <si>
    <t>Start time (*decimal min)</t>
  </si>
  <si>
    <t>Start depth of water (cm)</t>
  </si>
  <si>
    <t>End depth of water (cm)</t>
  </si>
  <si>
    <t>Measurement</t>
  </si>
  <si>
    <t>Elapsed time (min)</t>
  </si>
  <si>
    <t>Change in head (cm)</t>
  </si>
  <si>
    <t xml:space="preserve">Most structured and medium textured materials; includes structural clayey and loamy soil, as well as medium single-grained sands. </t>
  </si>
  <si>
    <t>Default</t>
  </si>
  <si>
    <t>alpha</t>
  </si>
  <si>
    <t>Z1</t>
  </si>
  <si>
    <t>Z2</t>
  </si>
  <si>
    <t>Z3</t>
  </si>
  <si>
    <t>Fitting parameters</t>
  </si>
  <si>
    <t>Porous materials that are both fine textured and massive; includes unstructured clayey and silty soils, as well as very fine to fine structureless sandy materials.</t>
  </si>
  <si>
    <t>Strong capillarity</t>
  </si>
  <si>
    <t xml:space="preserve">Coarse and gravelly single-grain sands; may also include some highly strucutred soils with numerous cracks and/or pores. </t>
  </si>
  <si>
    <t>Weak capillarity</t>
  </si>
  <si>
    <t>For additional, more unusual soil classes, see Reynolds (2015) The relationship between perc time and field-saturdated hydrualic conductivity for cylindrical test holes</t>
  </si>
  <si>
    <t>Description</t>
  </si>
  <si>
    <t>Capillarity</t>
  </si>
  <si>
    <t>Perc test result (min/cm)</t>
  </si>
  <si>
    <t>Denom</t>
  </si>
  <si>
    <t>Perc test (hr/mm)</t>
  </si>
  <si>
    <t>2H/* (unitless)</t>
  </si>
  <si>
    <t>2H^2 (m2)</t>
  </si>
  <si>
    <t>H/a (unitless)</t>
  </si>
  <si>
    <t>C (unitless)</t>
  </si>
  <si>
    <t>Ca2 (m2)</t>
  </si>
  <si>
    <t>Location:</t>
  </si>
  <si>
    <t>Date:</t>
  </si>
  <si>
    <t>Analyst:</t>
  </si>
  <si>
    <r>
      <t>K</t>
    </r>
    <r>
      <rPr>
        <vertAlign val="subscript"/>
        <sz val="12"/>
        <color theme="1"/>
        <rFont val="Calibri"/>
        <family val="2"/>
        <scheme val="minor"/>
      </rPr>
      <t>fs</t>
    </r>
    <r>
      <rPr>
        <sz val="12"/>
        <color theme="1"/>
        <rFont val="Calibri"/>
        <family val="2"/>
        <scheme val="minor"/>
      </rPr>
      <t xml:space="preserve"> (mm/hr)</t>
    </r>
  </si>
  <si>
    <t>End time
 (*decimal min)</t>
  </si>
  <si>
    <t>Weather:</t>
  </si>
  <si>
    <t>Soil class:</t>
  </si>
  <si>
    <t>Borehole radius (cm):</t>
  </si>
  <si>
    <t>mean head (m)</t>
  </si>
  <si>
    <t>alpha (1/m)</t>
  </si>
  <si>
    <t xml:space="preserve">*It will be easiest to take field measurements in minutes and seconds. Then round to the nearest 6 seconds when using the electronic version of the form for calculations. E.g. 2 minutes and 25 seconds becomes 2.4 minutes.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</si>
</sst>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.00000"/>
    <numFmt numFmtId="168" formatCode="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rgb="FF00808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11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7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4" xfId="0" applyFont="1" applyBorder="1" applyAlignment="1" applyProtection="1">
      <alignment horizontal="center" wrapText="1"/>
    </xf>
    <xf numFmtId="0" fontId="4" fillId="0" borderId="14" xfId="0" applyFont="1" applyBorder="1" applyAlignment="1" applyProtection="1">
      <alignment horizontal="center" wrapText="1"/>
    </xf>
    <xf numFmtId="164" fontId="8" fillId="0" borderId="15" xfId="0" applyNumberFormat="1" applyFont="1" applyBorder="1" applyAlignment="1" applyProtection="1">
      <alignment horizontal="center" vertical="center"/>
    </xf>
    <xf numFmtId="165" fontId="4" fillId="0" borderId="15" xfId="0" applyNumberFormat="1" applyFont="1" applyBorder="1" applyAlignment="1" applyProtection="1">
      <alignment horizontal="center" vertical="center"/>
    </xf>
    <xf numFmtId="166" fontId="4" fillId="0" borderId="15" xfId="0" applyNumberFormat="1" applyFont="1" applyBorder="1" applyAlignment="1" applyProtection="1">
      <alignment horizontal="center" vertical="center"/>
    </xf>
    <xf numFmtId="167" fontId="4" fillId="0" borderId="15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64" fontId="4" fillId="0" borderId="15" xfId="0" applyNumberFormat="1" applyFont="1" applyBorder="1" applyAlignment="1" applyProtection="1">
      <alignment horizontal="center" vertical="center"/>
    </xf>
    <xf numFmtId="164" fontId="8" fillId="0" borderId="12" xfId="0" applyNumberFormat="1" applyFont="1" applyBorder="1" applyAlignment="1" applyProtection="1">
      <alignment horizontal="center" vertical="center"/>
    </xf>
    <xf numFmtId="166" fontId="4" fillId="0" borderId="12" xfId="0" applyNumberFormat="1" applyFont="1" applyBorder="1" applyAlignment="1" applyProtection="1">
      <alignment horizontal="center" vertical="center"/>
    </xf>
    <xf numFmtId="167" fontId="4" fillId="0" borderId="12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64" fontId="4" fillId="0" borderId="12" xfId="0" applyNumberFormat="1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68" fontId="4" fillId="2" borderId="12" xfId="0" applyNumberFormat="1" applyFont="1" applyFill="1" applyBorder="1" applyAlignment="1" applyProtection="1">
      <alignment horizontal="left" vertical="center"/>
      <protection locked="0"/>
    </xf>
    <xf numFmtId="2" fontId="8" fillId="0" borderId="15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164" fontId="7" fillId="0" borderId="1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tabSelected="1" zoomScale="70" zoomScaleNormal="70" workbookViewId="0">
      <selection activeCell="Q28" sqref="A1:Q28"/>
    </sheetView>
  </sheetViews>
  <sheetFormatPr defaultRowHeight="17.25" x14ac:dyDescent="0.3"/>
  <cols>
    <col min="1" max="1" width="14.140625" style="28" customWidth="1"/>
    <col min="2" max="5" width="18.7109375" style="27" customWidth="1"/>
    <col min="6" max="6" width="9.7109375" style="27" hidden="1" customWidth="1"/>
    <col min="7" max="7" width="9.42578125" style="27" hidden="1" customWidth="1"/>
    <col min="8" max="8" width="15.7109375" style="20" customWidth="1"/>
    <col min="9" max="9" width="10.7109375" style="20" hidden="1" customWidth="1"/>
    <col min="10" max="10" width="12.28515625" style="20" hidden="1" customWidth="1"/>
    <col min="11" max="11" width="9.42578125" style="20" hidden="1" customWidth="1"/>
    <col min="12" max="12" width="7.7109375" style="20" hidden="1" customWidth="1"/>
    <col min="13" max="13" width="9.42578125" style="20" hidden="1" customWidth="1"/>
    <col min="14" max="14" width="9.42578125" style="18" hidden="1" customWidth="1"/>
    <col min="15" max="15" width="10.5703125" style="18" hidden="1" customWidth="1"/>
    <col min="16" max="16" width="17.140625" style="18" hidden="1" customWidth="1"/>
    <col min="17" max="17" width="10" style="20" customWidth="1"/>
  </cols>
  <sheetData>
    <row r="1" spans="1:19" s="26" customFormat="1" ht="24.95" customHeight="1" x14ac:dyDescent="0.3">
      <c r="A1" s="46" t="s">
        <v>30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9" s="26" customFormat="1" ht="24.95" customHeight="1" x14ac:dyDescent="0.3">
      <c r="A2" s="46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9" s="26" customFormat="1" ht="24.95" customHeight="1" x14ac:dyDescent="0.3">
      <c r="A3" s="45" t="s">
        <v>31</v>
      </c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9" s="26" customFormat="1" ht="24.95" customHeight="1" x14ac:dyDescent="0.3">
      <c r="A4" s="45" t="s">
        <v>35</v>
      </c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9" s="26" customFormat="1" ht="24.95" customHeight="1" x14ac:dyDescent="0.3">
      <c r="A5" s="45" t="s">
        <v>32</v>
      </c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9" s="26" customFormat="1" ht="6.75" customHeight="1" x14ac:dyDescent="0.3">
      <c r="A6" s="23"/>
      <c r="B6" s="24"/>
      <c r="C6" s="24"/>
      <c r="D6" s="24"/>
      <c r="E6" s="24"/>
      <c r="F6" s="24"/>
      <c r="G6" s="24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9" s="26" customFormat="1" ht="24.95" customHeight="1" x14ac:dyDescent="0.3">
      <c r="A7" s="48" t="s">
        <v>37</v>
      </c>
      <c r="B7" s="46"/>
      <c r="C7" s="71"/>
      <c r="D7" s="76"/>
      <c r="E7" s="32" t="s">
        <v>10</v>
      </c>
      <c r="F7" s="32" t="s">
        <v>11</v>
      </c>
      <c r="G7" s="32" t="s">
        <v>12</v>
      </c>
      <c r="H7" s="35" t="s">
        <v>13</v>
      </c>
      <c r="I7" s="77"/>
      <c r="J7" s="20"/>
      <c r="K7" s="20"/>
      <c r="L7" s="20"/>
      <c r="M7" s="20"/>
      <c r="N7" s="18"/>
      <c r="O7" s="18"/>
      <c r="P7" s="18"/>
      <c r="Q7" s="20"/>
    </row>
    <row r="8" spans="1:19" s="26" customFormat="1" ht="18.75" x14ac:dyDescent="0.3">
      <c r="A8" s="38" t="s">
        <v>36</v>
      </c>
      <c r="B8" s="74" t="s">
        <v>9</v>
      </c>
      <c r="C8" s="74"/>
      <c r="D8" s="78"/>
      <c r="E8" s="32">
        <f>VLOOKUP(B8,Sheet2!B4:F6,2,FALSE)</f>
        <v>12</v>
      </c>
      <c r="F8" s="32">
        <f>VLOOKUP(B8,Sheet2!B4:F6,3,FALSE)</f>
        <v>2.0739999999999998</v>
      </c>
      <c r="G8" s="32">
        <f>VLOOKUP(B8,Sheet2!B4:F6,4,FALSE)</f>
        <v>9.2999999999999999E-2</v>
      </c>
      <c r="H8" s="35">
        <f>VLOOKUP(B8,Sheet2!B4:F6,5,FALSE)</f>
        <v>0.754</v>
      </c>
      <c r="I8" s="79"/>
      <c r="J8" s="18"/>
      <c r="K8" s="18"/>
      <c r="L8" s="18"/>
      <c r="M8" s="18"/>
      <c r="N8" s="18"/>
      <c r="O8" s="18"/>
      <c r="P8" s="18"/>
      <c r="Q8" s="20"/>
    </row>
    <row r="9" spans="1:19" s="26" customFormat="1" ht="7.5" customHeight="1" x14ac:dyDescent="0.3">
      <c r="A9" s="33"/>
      <c r="B9" s="25"/>
      <c r="C9" s="25"/>
      <c r="D9" s="25"/>
      <c r="E9" s="25"/>
      <c r="F9" s="25"/>
      <c r="G9" s="25"/>
      <c r="H9" s="20"/>
      <c r="I9" s="20"/>
      <c r="J9" s="20"/>
      <c r="K9" s="20"/>
      <c r="L9" s="20"/>
      <c r="M9" s="20"/>
      <c r="N9" s="18"/>
      <c r="O9" s="18"/>
      <c r="P9" s="18"/>
      <c r="Q9" s="20"/>
    </row>
    <row r="10" spans="1:19" s="18" customFormat="1" ht="34.5" customHeight="1" thickBot="1" x14ac:dyDescent="0.3">
      <c r="A10" s="43" t="s">
        <v>5</v>
      </c>
      <c r="B10" s="44" t="s">
        <v>3</v>
      </c>
      <c r="C10" s="44" t="s">
        <v>4</v>
      </c>
      <c r="D10" s="44" t="s">
        <v>2</v>
      </c>
      <c r="E10" s="44" t="s">
        <v>34</v>
      </c>
      <c r="F10" s="57" t="s">
        <v>6</v>
      </c>
      <c r="G10" s="57" t="s">
        <v>7</v>
      </c>
      <c r="H10" s="58" t="s">
        <v>22</v>
      </c>
      <c r="I10" s="58" t="s">
        <v>24</v>
      </c>
      <c r="J10" s="58" t="s">
        <v>38</v>
      </c>
      <c r="K10" s="58" t="s">
        <v>27</v>
      </c>
      <c r="L10" s="58" t="s">
        <v>26</v>
      </c>
      <c r="M10" s="58" t="s">
        <v>25</v>
      </c>
      <c r="N10" s="58" t="s">
        <v>28</v>
      </c>
      <c r="O10" s="58" t="s">
        <v>29</v>
      </c>
      <c r="P10" s="58" t="s">
        <v>23</v>
      </c>
      <c r="Q10" s="58" t="s">
        <v>33</v>
      </c>
      <c r="R10" s="21"/>
      <c r="S10" s="21"/>
    </row>
    <row r="11" spans="1:19" s="26" customFormat="1" ht="24.95" customHeight="1" x14ac:dyDescent="0.3">
      <c r="A11" s="42">
        <v>1</v>
      </c>
      <c r="B11" s="70"/>
      <c r="C11" s="70"/>
      <c r="D11" s="80"/>
      <c r="E11" s="80"/>
      <c r="F11" s="75">
        <f>E11-D11</f>
        <v>0</v>
      </c>
      <c r="G11" s="59">
        <f t="shared" ref="G11:G16" si="0">B11-C11</f>
        <v>0</v>
      </c>
      <c r="H11" s="64" t="e">
        <f>F11/G11</f>
        <v>#DIV/0!</v>
      </c>
      <c r="I11" s="61" t="e">
        <f t="shared" ref="I11:I16" si="1">H11/600</f>
        <v>#DIV/0!</v>
      </c>
      <c r="J11" s="60">
        <f>(B11+C11)/200</f>
        <v>0</v>
      </c>
      <c r="K11" s="60" t="e">
        <f>J11/($C$7/100)</f>
        <v>#DIV/0!</v>
      </c>
      <c r="L11" s="60">
        <f>(2*J11*J11)</f>
        <v>0</v>
      </c>
      <c r="M11" s="60">
        <f>2*J11/$E$8</f>
        <v>0</v>
      </c>
      <c r="N11" s="61" t="e">
        <f t="shared" ref="N11:N16" si="2">(K11/($F$8+($G$8*K11)))^$H$8</f>
        <v>#DIV/0!</v>
      </c>
      <c r="O11" s="62" t="e">
        <f>N11*$C$7*$C$7/10000</f>
        <v>#DIV/0!</v>
      </c>
      <c r="P11" s="63" t="e">
        <f>I11*(L11+O11+M11)</f>
        <v>#DIV/0!</v>
      </c>
      <c r="Q11" s="64" t="e">
        <f t="shared" ref="Q11:Q16" si="3">O11/P11</f>
        <v>#DIV/0!</v>
      </c>
      <c r="R11" s="34"/>
      <c r="S11" s="34"/>
    </row>
    <row r="12" spans="1:19" s="26" customFormat="1" ht="24.95" customHeight="1" x14ac:dyDescent="0.3">
      <c r="A12" s="37">
        <v>2</v>
      </c>
      <c r="B12" s="70"/>
      <c r="C12" s="70"/>
      <c r="D12" s="80"/>
      <c r="E12" s="80"/>
      <c r="F12" s="65">
        <f t="shared" ref="F12:F16" si="4">E12-D12</f>
        <v>0</v>
      </c>
      <c r="G12" s="65">
        <f t="shared" si="0"/>
        <v>0</v>
      </c>
      <c r="H12" s="69" t="e">
        <f>F12/G12</f>
        <v>#DIV/0!</v>
      </c>
      <c r="I12" s="66" t="e">
        <f t="shared" si="1"/>
        <v>#DIV/0!</v>
      </c>
      <c r="J12" s="60">
        <f>(B12+C12)/200</f>
        <v>0</v>
      </c>
      <c r="K12" s="60" t="e">
        <f t="shared" ref="K12:K16" si="5">J12/($C$7/100)</f>
        <v>#DIV/0!</v>
      </c>
      <c r="L12" s="60">
        <f t="shared" ref="L12:L16" si="6">(2*J12*J12)</f>
        <v>0</v>
      </c>
      <c r="M12" s="60">
        <f t="shared" ref="M12:M16" si="7">2*J12/$E$8</f>
        <v>0</v>
      </c>
      <c r="N12" s="66" t="e">
        <f t="shared" si="2"/>
        <v>#DIV/0!</v>
      </c>
      <c r="O12" s="67" t="e">
        <f t="shared" ref="O12:O16" si="8">N12*($C$7/100)*($C$7/100)</f>
        <v>#DIV/0!</v>
      </c>
      <c r="P12" s="68" t="e">
        <f>I12*(L12+O12+M12)</f>
        <v>#DIV/0!</v>
      </c>
      <c r="Q12" s="64" t="e">
        <f t="shared" si="3"/>
        <v>#DIV/0!</v>
      </c>
      <c r="R12" s="34"/>
      <c r="S12" s="34"/>
    </row>
    <row r="13" spans="1:19" s="26" customFormat="1" ht="24.95" customHeight="1" x14ac:dyDescent="0.3">
      <c r="A13" s="37">
        <v>3</v>
      </c>
      <c r="B13" s="70"/>
      <c r="C13" s="70"/>
      <c r="D13" s="80"/>
      <c r="E13" s="80"/>
      <c r="F13" s="65">
        <f t="shared" si="4"/>
        <v>0</v>
      </c>
      <c r="G13" s="65">
        <f t="shared" si="0"/>
        <v>0</v>
      </c>
      <c r="H13" s="69" t="e">
        <f t="shared" ref="H13:H16" si="9">F13/G13</f>
        <v>#DIV/0!</v>
      </c>
      <c r="I13" s="66" t="e">
        <f t="shared" si="1"/>
        <v>#DIV/0!</v>
      </c>
      <c r="J13" s="60">
        <f>(B13+C13)/200</f>
        <v>0</v>
      </c>
      <c r="K13" s="60" t="e">
        <f t="shared" si="5"/>
        <v>#DIV/0!</v>
      </c>
      <c r="L13" s="60">
        <f t="shared" si="6"/>
        <v>0</v>
      </c>
      <c r="M13" s="60">
        <f t="shared" si="7"/>
        <v>0</v>
      </c>
      <c r="N13" s="66" t="e">
        <f t="shared" si="2"/>
        <v>#DIV/0!</v>
      </c>
      <c r="O13" s="67" t="e">
        <f t="shared" si="8"/>
        <v>#DIV/0!</v>
      </c>
      <c r="P13" s="68" t="e">
        <f>I13*(L13+O13+M13)</f>
        <v>#DIV/0!</v>
      </c>
      <c r="Q13" s="64" t="e">
        <f t="shared" si="3"/>
        <v>#DIV/0!</v>
      </c>
      <c r="R13" s="34"/>
      <c r="S13" s="34"/>
    </row>
    <row r="14" spans="1:19" s="26" customFormat="1" ht="24.95" customHeight="1" x14ac:dyDescent="0.3">
      <c r="A14" s="37">
        <v>4</v>
      </c>
      <c r="B14" s="70"/>
      <c r="C14" s="70"/>
      <c r="D14" s="80"/>
      <c r="E14" s="80"/>
      <c r="F14" s="65">
        <f t="shared" si="4"/>
        <v>0</v>
      </c>
      <c r="G14" s="65">
        <f t="shared" si="0"/>
        <v>0</v>
      </c>
      <c r="H14" s="69" t="e">
        <f t="shared" si="9"/>
        <v>#DIV/0!</v>
      </c>
      <c r="I14" s="66" t="e">
        <f t="shared" si="1"/>
        <v>#DIV/0!</v>
      </c>
      <c r="J14" s="60">
        <f>(B14+C14)/200</f>
        <v>0</v>
      </c>
      <c r="K14" s="60" t="e">
        <f t="shared" si="5"/>
        <v>#DIV/0!</v>
      </c>
      <c r="L14" s="60">
        <f t="shared" si="6"/>
        <v>0</v>
      </c>
      <c r="M14" s="60">
        <f t="shared" si="7"/>
        <v>0</v>
      </c>
      <c r="N14" s="66" t="e">
        <f t="shared" si="2"/>
        <v>#DIV/0!</v>
      </c>
      <c r="O14" s="67" t="e">
        <f t="shared" si="8"/>
        <v>#DIV/0!</v>
      </c>
      <c r="P14" s="68" t="e">
        <f>I14*(L14+O14+M14)</f>
        <v>#DIV/0!</v>
      </c>
      <c r="Q14" s="64" t="e">
        <f t="shared" si="3"/>
        <v>#DIV/0!</v>
      </c>
    </row>
    <row r="15" spans="1:19" s="26" customFormat="1" ht="24.95" customHeight="1" x14ac:dyDescent="0.3">
      <c r="A15" s="37">
        <v>5</v>
      </c>
      <c r="B15" s="70"/>
      <c r="C15" s="70"/>
      <c r="D15" s="80"/>
      <c r="E15" s="80"/>
      <c r="F15" s="65">
        <f t="shared" si="4"/>
        <v>0</v>
      </c>
      <c r="G15" s="65">
        <f t="shared" si="0"/>
        <v>0</v>
      </c>
      <c r="H15" s="69" t="e">
        <f t="shared" si="9"/>
        <v>#DIV/0!</v>
      </c>
      <c r="I15" s="66" t="e">
        <f t="shared" si="1"/>
        <v>#DIV/0!</v>
      </c>
      <c r="J15" s="60">
        <f>(B15+C15)/200</f>
        <v>0</v>
      </c>
      <c r="K15" s="60" t="e">
        <f t="shared" si="5"/>
        <v>#DIV/0!</v>
      </c>
      <c r="L15" s="60">
        <f t="shared" si="6"/>
        <v>0</v>
      </c>
      <c r="M15" s="60">
        <f t="shared" si="7"/>
        <v>0</v>
      </c>
      <c r="N15" s="66" t="e">
        <f t="shared" si="2"/>
        <v>#DIV/0!</v>
      </c>
      <c r="O15" s="67" t="e">
        <f t="shared" si="8"/>
        <v>#DIV/0!</v>
      </c>
      <c r="P15" s="68" t="e">
        <f>I15*(L15+O15+M15)</f>
        <v>#DIV/0!</v>
      </c>
      <c r="Q15" s="64" t="e">
        <f t="shared" si="3"/>
        <v>#DIV/0!</v>
      </c>
    </row>
    <row r="16" spans="1:19" s="26" customFormat="1" ht="24.95" customHeight="1" x14ac:dyDescent="0.3">
      <c r="A16" s="37">
        <v>6</v>
      </c>
      <c r="B16" s="70"/>
      <c r="C16" s="70"/>
      <c r="D16" s="80"/>
      <c r="E16" s="80"/>
      <c r="F16" s="65">
        <f t="shared" si="4"/>
        <v>0</v>
      </c>
      <c r="G16" s="65">
        <f t="shared" si="0"/>
        <v>0</v>
      </c>
      <c r="H16" s="69" t="e">
        <f t="shared" si="9"/>
        <v>#DIV/0!</v>
      </c>
      <c r="I16" s="66" t="e">
        <f t="shared" si="1"/>
        <v>#DIV/0!</v>
      </c>
      <c r="J16" s="60">
        <f>(B16+C16)/200</f>
        <v>0</v>
      </c>
      <c r="K16" s="60" t="e">
        <f t="shared" si="5"/>
        <v>#DIV/0!</v>
      </c>
      <c r="L16" s="60">
        <f t="shared" si="6"/>
        <v>0</v>
      </c>
      <c r="M16" s="60">
        <f t="shared" si="7"/>
        <v>0</v>
      </c>
      <c r="N16" s="66" t="e">
        <f t="shared" si="2"/>
        <v>#DIV/0!</v>
      </c>
      <c r="O16" s="67" t="e">
        <f t="shared" si="8"/>
        <v>#DIV/0!</v>
      </c>
      <c r="P16" s="68" t="e">
        <f>I16*(L16+O16+M16)</f>
        <v>#DIV/0!</v>
      </c>
      <c r="Q16" s="64" t="e">
        <f t="shared" si="3"/>
        <v>#DIV/0!</v>
      </c>
    </row>
    <row r="17" spans="1:17" ht="9" customHeight="1" x14ac:dyDescent="0.3">
      <c r="B17" s="28"/>
      <c r="G17" s="29"/>
      <c r="I17" s="30"/>
      <c r="J17" s="30"/>
      <c r="K17" s="30"/>
      <c r="L17" s="30"/>
      <c r="M17" s="30"/>
      <c r="N17" s="30"/>
      <c r="O17" s="30"/>
      <c r="P17" s="30"/>
      <c r="Q17" s="36"/>
    </row>
    <row r="18" spans="1:17" s="31" customFormat="1" ht="12.75" customHeight="1" x14ac:dyDescent="0.2">
      <c r="A18" s="39" t="s">
        <v>0</v>
      </c>
      <c r="B18" s="40" t="s">
        <v>1</v>
      </c>
      <c r="C18" s="47" t="s">
        <v>40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12.75" customHeight="1" x14ac:dyDescent="0.2">
      <c r="A19" s="39">
        <v>6</v>
      </c>
      <c r="B19" s="41">
        <f t="shared" ref="B19:B27" si="10">A19/60</f>
        <v>0.1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12.75" customHeight="1" x14ac:dyDescent="0.2">
      <c r="A20" s="39">
        <v>12</v>
      </c>
      <c r="B20" s="41">
        <f t="shared" si="10"/>
        <v>0.2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12.75" customHeight="1" x14ac:dyDescent="0.2">
      <c r="A21" s="39">
        <v>18</v>
      </c>
      <c r="B21" s="41">
        <f t="shared" si="10"/>
        <v>0.3</v>
      </c>
      <c r="C21" s="22"/>
      <c r="D21" s="22"/>
      <c r="E21" s="22"/>
      <c r="F21" s="22"/>
      <c r="G21" s="22"/>
      <c r="H21" s="30"/>
      <c r="I21" s="30"/>
      <c r="J21" s="30"/>
      <c r="K21" s="30"/>
      <c r="L21" s="30"/>
      <c r="M21" s="30"/>
      <c r="N21" s="30"/>
      <c r="O21" s="30"/>
      <c r="P21" s="30"/>
      <c r="Q21" s="36"/>
    </row>
    <row r="22" spans="1:17" s="31" customFormat="1" ht="12.75" customHeight="1" x14ac:dyDescent="0.25">
      <c r="A22" s="39">
        <v>24</v>
      </c>
      <c r="B22" s="41">
        <f t="shared" si="10"/>
        <v>0.4</v>
      </c>
      <c r="C22" s="17"/>
      <c r="D22" s="22"/>
      <c r="E22" s="22"/>
      <c r="F22" s="22"/>
      <c r="G22" s="17"/>
      <c r="H22" s="20"/>
      <c r="I22" s="20"/>
      <c r="J22" s="20"/>
      <c r="K22" s="20"/>
      <c r="L22" s="20"/>
      <c r="M22" s="20"/>
      <c r="N22" s="18"/>
      <c r="O22" s="18"/>
      <c r="P22" s="18"/>
      <c r="Q22" s="20"/>
    </row>
    <row r="23" spans="1:17" s="31" customFormat="1" ht="12.75" customHeight="1" x14ac:dyDescent="0.25">
      <c r="A23" s="39">
        <v>30</v>
      </c>
      <c r="B23" s="41">
        <f t="shared" si="10"/>
        <v>0.5</v>
      </c>
      <c r="C23" s="17"/>
      <c r="D23" s="17"/>
      <c r="E23" s="17"/>
      <c r="F23" s="17"/>
      <c r="G23" s="17"/>
      <c r="H23" s="20"/>
      <c r="I23" s="20"/>
      <c r="J23" s="20"/>
      <c r="K23" s="20"/>
      <c r="L23" s="20"/>
      <c r="M23" s="20"/>
      <c r="N23" s="18"/>
      <c r="O23" s="18"/>
      <c r="P23" s="18"/>
      <c r="Q23" s="20"/>
    </row>
    <row r="24" spans="1:17" s="31" customFormat="1" ht="12.75" customHeight="1" x14ac:dyDescent="0.25">
      <c r="A24" s="39">
        <v>36</v>
      </c>
      <c r="B24" s="41">
        <f t="shared" si="10"/>
        <v>0.6</v>
      </c>
      <c r="C24" s="17"/>
      <c r="D24" s="17"/>
      <c r="E24" s="17"/>
      <c r="F24" s="17"/>
      <c r="G24" s="17"/>
      <c r="H24" s="20"/>
      <c r="I24" s="20"/>
      <c r="J24" s="20"/>
      <c r="K24" s="20"/>
      <c r="L24" s="20"/>
      <c r="M24" s="20"/>
      <c r="N24" s="18"/>
      <c r="O24" s="18"/>
      <c r="P24" s="18"/>
      <c r="Q24" s="20"/>
    </row>
    <row r="25" spans="1:17" s="31" customFormat="1" ht="12.75" customHeight="1" x14ac:dyDescent="0.25">
      <c r="A25" s="39">
        <v>42</v>
      </c>
      <c r="B25" s="41">
        <f t="shared" si="10"/>
        <v>0.7</v>
      </c>
      <c r="C25" s="17"/>
      <c r="D25" s="17"/>
      <c r="E25" s="17"/>
      <c r="F25" s="17"/>
      <c r="G25" s="17"/>
      <c r="H25" s="20"/>
      <c r="I25" s="20"/>
      <c r="J25" s="20"/>
      <c r="K25" s="20"/>
      <c r="L25" s="20"/>
      <c r="M25" s="20"/>
      <c r="N25" s="18"/>
      <c r="O25" s="18"/>
      <c r="P25" s="18"/>
      <c r="Q25" s="20"/>
    </row>
    <row r="26" spans="1:17" s="31" customFormat="1" ht="12.75" customHeight="1" x14ac:dyDescent="0.25">
      <c r="A26" s="39">
        <v>48</v>
      </c>
      <c r="B26" s="41">
        <f t="shared" si="10"/>
        <v>0.8</v>
      </c>
      <c r="C26" s="17"/>
      <c r="D26" s="17"/>
      <c r="E26" s="17"/>
      <c r="F26" s="17"/>
      <c r="G26" s="17"/>
      <c r="H26" s="20"/>
      <c r="I26" s="20"/>
      <c r="J26" s="20"/>
      <c r="K26" s="20"/>
      <c r="L26" s="20"/>
      <c r="M26" s="20"/>
      <c r="N26" s="18"/>
      <c r="O26" s="18"/>
      <c r="P26" s="18"/>
      <c r="Q26" s="20"/>
    </row>
    <row r="27" spans="1:17" s="31" customFormat="1" ht="12.75" customHeight="1" x14ac:dyDescent="0.25">
      <c r="A27" s="39">
        <v>54</v>
      </c>
      <c r="B27" s="41">
        <f t="shared" si="10"/>
        <v>0.9</v>
      </c>
      <c r="C27" s="17"/>
      <c r="D27" s="17"/>
      <c r="E27" s="17"/>
      <c r="F27" s="17"/>
      <c r="G27" s="17"/>
      <c r="H27" s="20"/>
      <c r="I27" s="20"/>
      <c r="J27" s="20"/>
      <c r="K27" s="20"/>
      <c r="L27" s="20"/>
      <c r="M27" s="20"/>
      <c r="N27" s="18"/>
      <c r="O27" s="18"/>
      <c r="P27" s="18"/>
      <c r="Q27" s="20"/>
    </row>
  </sheetData>
  <sheetProtection selectLockedCells="1"/>
  <mergeCells count="8">
    <mergeCell ref="A1:A2"/>
    <mergeCell ref="C18:Q20"/>
    <mergeCell ref="B3:Q3"/>
    <mergeCell ref="B4:Q4"/>
    <mergeCell ref="B5:Q5"/>
    <mergeCell ref="B1:Q2"/>
    <mergeCell ref="B8:C8"/>
    <mergeCell ref="A7:B7"/>
  </mergeCells>
  <pageMargins left="0.7" right="0.7" top="0.75" bottom="0.75" header="0.3" footer="0.3"/>
  <pageSetup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Sheet2!$B$4:$B$6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2" sqref="C2:C3"/>
    </sheetView>
  </sheetViews>
  <sheetFormatPr defaultRowHeight="15" x14ac:dyDescent="0.25"/>
  <cols>
    <col min="1" max="1" width="47.5703125" style="1" customWidth="1"/>
    <col min="2" max="2" width="16" customWidth="1"/>
    <col min="3" max="3" width="10.28515625" customWidth="1"/>
    <col min="4" max="6" width="6" style="2" customWidth="1"/>
    <col min="7" max="7" width="9.140625" style="2"/>
  </cols>
  <sheetData>
    <row r="1" spans="1:7" s="4" customFormat="1" ht="15.75" thickBot="1" x14ac:dyDescent="0.3">
      <c r="C1" s="5"/>
      <c r="D1" s="5"/>
      <c r="E1" s="5"/>
      <c r="F1" s="5"/>
    </row>
    <row r="2" spans="1:7" x14ac:dyDescent="0.25">
      <c r="A2" s="53" t="s">
        <v>20</v>
      </c>
      <c r="B2" s="55" t="s">
        <v>21</v>
      </c>
      <c r="C2" s="51" t="s">
        <v>39</v>
      </c>
      <c r="D2" s="49" t="s">
        <v>14</v>
      </c>
      <c r="E2" s="49"/>
      <c r="F2" s="50"/>
      <c r="G2"/>
    </row>
    <row r="3" spans="1:7" x14ac:dyDescent="0.25">
      <c r="A3" s="54"/>
      <c r="B3" s="56"/>
      <c r="C3" s="52"/>
      <c r="D3" s="6" t="s">
        <v>11</v>
      </c>
      <c r="E3" s="6" t="s">
        <v>12</v>
      </c>
      <c r="F3" s="7" t="s">
        <v>13</v>
      </c>
      <c r="G3"/>
    </row>
    <row r="4" spans="1:7" ht="60" x14ac:dyDescent="0.25">
      <c r="A4" s="14" t="s">
        <v>15</v>
      </c>
      <c r="B4" s="8" t="s">
        <v>16</v>
      </c>
      <c r="C4" s="8">
        <v>4</v>
      </c>
      <c r="D4" s="8">
        <v>1.992</v>
      </c>
      <c r="E4" s="8">
        <v>9.0999999999999998E-2</v>
      </c>
      <c r="F4" s="9">
        <v>0.68300000000000005</v>
      </c>
      <c r="G4"/>
    </row>
    <row r="5" spans="1:7" ht="45" x14ac:dyDescent="0.25">
      <c r="A5" s="15" t="s">
        <v>8</v>
      </c>
      <c r="B5" s="10" t="s">
        <v>9</v>
      </c>
      <c r="C5" s="10">
        <v>12</v>
      </c>
      <c r="D5" s="10">
        <v>2.0739999999999998</v>
      </c>
      <c r="E5" s="10">
        <v>9.2999999999999999E-2</v>
      </c>
      <c r="F5" s="11">
        <v>0.754</v>
      </c>
      <c r="G5"/>
    </row>
    <row r="6" spans="1:7" ht="45.75" thickBot="1" x14ac:dyDescent="0.3">
      <c r="A6" s="16" t="s">
        <v>17</v>
      </c>
      <c r="B6" s="12" t="s">
        <v>18</v>
      </c>
      <c r="C6" s="12">
        <v>36</v>
      </c>
      <c r="D6" s="12">
        <v>2.0739999999999998</v>
      </c>
      <c r="E6" s="12">
        <v>9.2999999999999999E-2</v>
      </c>
      <c r="F6" s="13">
        <v>0.754</v>
      </c>
      <c r="G6"/>
    </row>
    <row r="8" spans="1:7" x14ac:dyDescent="0.25">
      <c r="A8" s="3" t="s">
        <v>19</v>
      </c>
    </row>
  </sheetData>
  <mergeCells count="4">
    <mergeCell ref="D2:F2"/>
    <mergeCell ref="C2:C3"/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Hill</dc:creator>
  <cp:lastModifiedBy>Jenny Hill</cp:lastModifiedBy>
  <cp:lastPrinted>2018-02-07T20:48:19Z</cp:lastPrinted>
  <dcterms:created xsi:type="dcterms:W3CDTF">2018-02-07T14:14:20Z</dcterms:created>
  <dcterms:modified xsi:type="dcterms:W3CDTF">2018-02-07T21:38:47Z</dcterms:modified>
</cp:coreProperties>
</file>