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Dean.Young\Desktop\LID design tools\"/>
    </mc:Choice>
  </mc:AlternateContent>
  <xr:revisionPtr revIDLastSave="0" documentId="13_ncr:1_{B1659A80-A21A-4968-B377-E55D88AF480B}" xr6:coauthVersionLast="45" xr6:coauthVersionMax="45" xr10:uidLastSave="{00000000-0000-0000-0000-000000000000}"/>
  <bookViews>
    <workbookView xWindow="-108" yWindow="-108" windowWidth="23256" windowHeight="12576" xr2:uid="{00000000-000D-0000-FFFF-FFFF00000000}"/>
  </bookViews>
  <sheets>
    <sheet name="Vertical drainage" sheetId="2" r:id="rId1"/>
    <sheet name="Horizontal drainage" sheetId="3" r:id="rId2"/>
    <sheet name="3D combined"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5" l="1"/>
  <c r="C5" i="3" l="1"/>
  <c r="B10" i="3" s="1"/>
  <c r="C8" i="5"/>
  <c r="B18" i="5" s="1"/>
  <c r="C5" i="5"/>
  <c r="C13" i="5"/>
  <c r="C10" i="5"/>
  <c r="C6" i="2"/>
  <c r="C10" i="2" s="1"/>
  <c r="C7" i="2"/>
  <c r="B10" i="2" l="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D10" i="2"/>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D94" i="2" s="1"/>
  <c r="C18" i="5"/>
  <c r="C14" i="5"/>
  <c r="E18" i="5"/>
  <c r="C10" i="3"/>
  <c r="B11" i="3" s="1"/>
  <c r="B19" i="5"/>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D18" i="5"/>
  <c r="C11" i="2"/>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19" i="5" l="1"/>
  <c r="D19" i="5" s="1"/>
  <c r="E19" i="5" s="1"/>
  <c r="C11" i="3"/>
  <c r="B12" i="3" s="1"/>
  <c r="C20" i="5" l="1"/>
  <c r="D20" i="5" s="1"/>
  <c r="C21" i="5" s="1"/>
  <c r="C12" i="3"/>
  <c r="B13" i="3" s="1"/>
  <c r="D21" i="5" l="1"/>
  <c r="C22" i="5" s="1"/>
  <c r="C13" i="3"/>
  <c r="B14" i="3" s="1"/>
  <c r="E20" i="5"/>
  <c r="E21" i="5" l="1"/>
  <c r="C14" i="3"/>
  <c r="B15" i="3" s="1"/>
  <c r="D22" i="5"/>
  <c r="E22" i="5" l="1"/>
  <c r="C15" i="3"/>
  <c r="B16" i="3" s="1"/>
  <c r="C23" i="5"/>
  <c r="C16" i="3" l="1"/>
  <c r="B17" i="3" s="1"/>
  <c r="D23" i="5"/>
  <c r="E23" i="5" s="1"/>
  <c r="C17" i="3" l="1"/>
  <c r="B18" i="3" s="1"/>
  <c r="C24" i="5"/>
  <c r="D24" i="5" l="1"/>
  <c r="E24" i="5" s="1"/>
  <c r="C18" i="3"/>
  <c r="B19" i="3" s="1"/>
  <c r="C25" i="5" l="1"/>
  <c r="D25" i="5" s="1"/>
  <c r="C19" i="3"/>
  <c r="B20" i="3" s="1"/>
  <c r="C26" i="5" l="1"/>
  <c r="D26" i="5" s="1"/>
  <c r="C27" i="5" s="1"/>
  <c r="E25" i="5"/>
  <c r="C20" i="3"/>
  <c r="B21" i="3" s="1"/>
  <c r="E26" i="5" l="1"/>
  <c r="C21" i="3"/>
  <c r="B22" i="3" s="1"/>
  <c r="D27" i="5"/>
  <c r="C28" i="5" s="1"/>
  <c r="E27" i="5" l="1"/>
  <c r="C22" i="3"/>
  <c r="B23" i="3" s="1"/>
  <c r="D28" i="5"/>
  <c r="E28" i="5" l="1"/>
  <c r="C23" i="3"/>
  <c r="B24" i="3" s="1"/>
  <c r="C29" i="5"/>
  <c r="D29" i="5" l="1"/>
  <c r="E29" i="5" s="1"/>
  <c r="C24" i="3"/>
  <c r="B25" i="3" s="1"/>
  <c r="C30" i="5" l="1"/>
  <c r="D30" i="5" s="1"/>
  <c r="C25" i="3"/>
  <c r="B26" i="3" s="1"/>
  <c r="C31" i="5" l="1"/>
  <c r="D31" i="5" s="1"/>
  <c r="E30" i="5"/>
  <c r="C26" i="3"/>
  <c r="B27" i="3" s="1"/>
  <c r="C32" i="5" l="1"/>
  <c r="D32" i="5" s="1"/>
  <c r="E31" i="5"/>
  <c r="C27" i="3"/>
  <c r="B28" i="3" s="1"/>
  <c r="E32" i="5" l="1"/>
  <c r="C33" i="5"/>
  <c r="D33" i="5" s="1"/>
  <c r="C28" i="3"/>
  <c r="B29" i="3" s="1"/>
  <c r="E33" i="5" l="1"/>
  <c r="C29" i="3"/>
  <c r="B30" i="3" s="1"/>
  <c r="C34" i="5"/>
  <c r="C30" i="3" l="1"/>
  <c r="B31" i="3" s="1"/>
  <c r="D34" i="5"/>
  <c r="E34" i="5" s="1"/>
  <c r="C35" i="5" l="1"/>
  <c r="D35" i="5" s="1"/>
  <c r="C36" i="5" s="1"/>
  <c r="C31" i="3"/>
  <c r="B32" i="3" s="1"/>
  <c r="D36" i="5" l="1"/>
  <c r="C37" i="5" s="1"/>
  <c r="C32" i="3"/>
  <c r="B33" i="3" s="1"/>
  <c r="E35" i="5"/>
  <c r="E36" i="5" l="1"/>
  <c r="D37" i="5"/>
  <c r="C38" i="5" s="1"/>
  <c r="C33" i="3"/>
  <c r="B34" i="3" s="1"/>
  <c r="E37" i="5" l="1"/>
  <c r="C34" i="3"/>
  <c r="B35" i="3" s="1"/>
  <c r="D38" i="5"/>
  <c r="E38" i="5" l="1"/>
  <c r="C39" i="5"/>
  <c r="C35" i="3"/>
  <c r="B36" i="3" s="1"/>
  <c r="D39" i="5" l="1"/>
  <c r="E39" i="5" s="1"/>
  <c r="C36" i="3"/>
  <c r="B37" i="3" s="1"/>
  <c r="C40" i="5" l="1"/>
  <c r="D40" i="5" s="1"/>
  <c r="E40" i="5" s="1"/>
  <c r="C37" i="3"/>
  <c r="B38" i="3" s="1"/>
  <c r="C41" i="5" l="1"/>
  <c r="D41" i="5" s="1"/>
  <c r="E41" i="5" s="1"/>
  <c r="C38" i="3"/>
  <c r="B39" i="3" s="1"/>
  <c r="C42" i="5" l="1"/>
  <c r="D42" i="5" s="1"/>
  <c r="E42" i="5" s="1"/>
  <c r="C39" i="3"/>
  <c r="B40" i="3" s="1"/>
  <c r="C40" i="3" l="1"/>
  <c r="B41" i="3" s="1"/>
  <c r="C43" i="5"/>
  <c r="C41" i="3" l="1"/>
  <c r="B42" i="3" s="1"/>
  <c r="D43" i="5"/>
  <c r="E43" i="5" s="1"/>
  <c r="C42" i="3" l="1"/>
  <c r="B43" i="3" s="1"/>
  <c r="C44" i="5"/>
  <c r="C43" i="3" l="1"/>
  <c r="B44" i="3" s="1"/>
  <c r="D44" i="5"/>
  <c r="E44" i="5" s="1"/>
  <c r="C44" i="3" l="1"/>
  <c r="B45" i="3" s="1"/>
  <c r="C45" i="5"/>
  <c r="D45" i="5" l="1"/>
  <c r="E45" i="5" s="1"/>
  <c r="C45" i="3"/>
  <c r="B46" i="3" s="1"/>
  <c r="C46" i="5" l="1"/>
  <c r="D46" i="5" s="1"/>
  <c r="C47" i="5" s="1"/>
  <c r="C46" i="3"/>
  <c r="B47" i="3" s="1"/>
  <c r="C47" i="3" l="1"/>
  <c r="B48" i="3" s="1"/>
  <c r="D47" i="5"/>
  <c r="C48" i="5" s="1"/>
  <c r="E46" i="5"/>
  <c r="E47" i="5" l="1"/>
  <c r="C48" i="3"/>
  <c r="B49" i="3" s="1"/>
  <c r="D48" i="5"/>
  <c r="C49" i="5" s="1"/>
  <c r="E48" i="5" l="1"/>
  <c r="D49" i="5"/>
  <c r="C50" i="5" s="1"/>
  <c r="C49" i="3"/>
  <c r="B50" i="3" s="1"/>
  <c r="D50" i="5" l="1"/>
  <c r="C51" i="5" s="1"/>
  <c r="C50" i="3"/>
  <c r="B51" i="3" s="1"/>
  <c r="E49" i="5"/>
  <c r="E50" i="5" l="1"/>
  <c r="C51" i="3"/>
  <c r="B52" i="3" s="1"/>
  <c r="D51" i="5"/>
  <c r="C52" i="5" s="1"/>
  <c r="D52" i="5" l="1"/>
  <c r="C53" i="5" s="1"/>
  <c r="E51" i="5"/>
  <c r="C52" i="3"/>
  <c r="B53" i="3" s="1"/>
  <c r="C53" i="3" l="1"/>
  <c r="B54" i="3" s="1"/>
  <c r="D53" i="5"/>
  <c r="C54" i="5" s="1"/>
  <c r="E52" i="5"/>
  <c r="D54" i="5" l="1"/>
  <c r="C55" i="5" s="1"/>
  <c r="C54" i="3"/>
  <c r="B55" i="3" s="1"/>
  <c r="E53" i="5"/>
  <c r="E54" i="5" l="1"/>
  <c r="C55" i="3"/>
  <c r="B56" i="3" s="1"/>
  <c r="D55" i="5"/>
  <c r="C56" i="5" s="1"/>
  <c r="E55" i="5" l="1"/>
  <c r="C56" i="3"/>
  <c r="B57" i="3" s="1"/>
  <c r="D56" i="5"/>
  <c r="E56" i="5" l="1"/>
  <c r="C57" i="3"/>
  <c r="B58" i="3" s="1"/>
  <c r="C57" i="5"/>
  <c r="C58" i="3" l="1"/>
  <c r="B59" i="3" s="1"/>
  <c r="D57" i="5"/>
  <c r="E57" i="5" s="1"/>
  <c r="C59" i="3" l="1"/>
  <c r="B60" i="3" s="1"/>
  <c r="C58" i="5"/>
  <c r="D58" i="5" l="1"/>
  <c r="E58" i="5" s="1"/>
  <c r="C60" i="3"/>
  <c r="B61" i="3" s="1"/>
  <c r="C61" i="3" l="1"/>
  <c r="B62" i="3" s="1"/>
  <c r="C59" i="5"/>
  <c r="D59" i="5" l="1"/>
  <c r="E59" i="5" s="1"/>
  <c r="C62" i="3"/>
  <c r="B63" i="3" s="1"/>
  <c r="C63" i="3" l="1"/>
  <c r="B64" i="3" s="1"/>
  <c r="C60" i="5"/>
  <c r="C64" i="3" l="1"/>
  <c r="B65" i="3" s="1"/>
  <c r="D60" i="5"/>
  <c r="E60" i="5" s="1"/>
  <c r="C61" i="5" l="1"/>
  <c r="C65" i="3"/>
  <c r="B66" i="3"/>
  <c r="C66" i="3" l="1"/>
  <c r="B67" i="3" s="1"/>
  <c r="D61" i="5"/>
  <c r="E61" i="5" s="1"/>
  <c r="C62" i="5" l="1"/>
  <c r="C67" i="3"/>
  <c r="B68" i="3" s="1"/>
  <c r="D62" i="5" l="1"/>
  <c r="E62" i="5" s="1"/>
  <c r="C68" i="3"/>
  <c r="B69" i="3" s="1"/>
  <c r="C69" i="3" l="1"/>
  <c r="B70" i="3" s="1"/>
  <c r="C63" i="5"/>
  <c r="D63" i="5" l="1"/>
  <c r="E63" i="5" s="1"/>
  <c r="C70" i="3"/>
  <c r="B71" i="3" s="1"/>
  <c r="C64" i="5" l="1"/>
  <c r="D64" i="5" s="1"/>
  <c r="C65" i="5" s="1"/>
  <c r="C71" i="3"/>
  <c r="B72" i="3" s="1"/>
  <c r="E64" i="5" l="1"/>
  <c r="D65" i="5"/>
  <c r="C66" i="5" s="1"/>
  <c r="C72" i="3"/>
  <c r="B73" i="3" s="1"/>
  <c r="E65" i="5" l="1"/>
  <c r="D66" i="5"/>
  <c r="C67" i="5" s="1"/>
  <c r="C73" i="3"/>
  <c r="B74" i="3" s="1"/>
  <c r="E66" i="5" l="1"/>
  <c r="C74" i="3"/>
  <c r="B75" i="3" s="1"/>
  <c r="D67" i="5"/>
  <c r="E67" i="5" l="1"/>
  <c r="C68" i="5"/>
  <c r="C75" i="3"/>
  <c r="B76" i="3" s="1"/>
  <c r="C76" i="3" l="1"/>
  <c r="B77" i="3" s="1"/>
  <c r="D68" i="5"/>
  <c r="E68" i="5" s="1"/>
  <c r="C77" i="3" l="1"/>
  <c r="B78" i="3" s="1"/>
  <c r="C69" i="5"/>
  <c r="C78" i="3" l="1"/>
  <c r="B79" i="3" s="1"/>
  <c r="D69" i="5"/>
  <c r="E69" i="5" s="1"/>
  <c r="C70" i="5" l="1"/>
  <c r="D70" i="5" s="1"/>
  <c r="E70" i="5" s="1"/>
  <c r="C79" i="3"/>
  <c r="B80" i="3" s="1"/>
  <c r="C80" i="3" l="1"/>
  <c r="B81" i="3" s="1"/>
  <c r="C71" i="5"/>
  <c r="C81" i="3" l="1"/>
  <c r="B82" i="3" s="1"/>
  <c r="D71" i="5"/>
  <c r="E71" i="5" s="1"/>
  <c r="C82" i="3" l="1"/>
  <c r="B83" i="3" s="1"/>
  <c r="C72" i="5"/>
  <c r="C83" i="3" l="1"/>
  <c r="B84" i="3" s="1"/>
  <c r="D72" i="5"/>
  <c r="E72" i="5" s="1"/>
  <c r="C73" i="5" l="1"/>
  <c r="D73" i="5" s="1"/>
  <c r="C74" i="5" s="1"/>
  <c r="C84" i="3"/>
  <c r="B85" i="3" s="1"/>
  <c r="C85" i="3" l="1"/>
  <c r="B86" i="3" s="1"/>
  <c r="D74" i="5"/>
  <c r="C75" i="5" s="1"/>
  <c r="E73" i="5"/>
  <c r="E74" i="5" l="1"/>
  <c r="D75" i="5"/>
  <c r="C76" i="5" s="1"/>
  <c r="C86" i="3"/>
  <c r="B87" i="3" s="1"/>
  <c r="C87" i="3" l="1"/>
  <c r="B88" i="3" s="1"/>
  <c r="D76" i="5"/>
  <c r="C77" i="5" s="1"/>
  <c r="E75" i="5"/>
  <c r="E76" i="5" s="1"/>
  <c r="D77" i="5" l="1"/>
  <c r="C78" i="5" s="1"/>
  <c r="C88" i="3"/>
  <c r="B89" i="3" s="1"/>
  <c r="E77" i="5" l="1"/>
  <c r="C89" i="3"/>
  <c r="B90" i="3" s="1"/>
  <c r="D78" i="5"/>
  <c r="C79" i="5" s="1"/>
  <c r="D79" i="5" l="1"/>
  <c r="C80" i="5" s="1"/>
  <c r="C90" i="3"/>
  <c r="B91" i="3" s="1"/>
  <c r="E78" i="5"/>
  <c r="E79" i="5" l="1"/>
  <c r="C91" i="3"/>
  <c r="B92" i="3" s="1"/>
  <c r="D80" i="5"/>
  <c r="C81" i="5" s="1"/>
  <c r="E80" i="5" l="1"/>
  <c r="C92" i="3"/>
  <c r="B93" i="3" s="1"/>
  <c r="D81" i="5"/>
  <c r="C82" i="5" s="1"/>
  <c r="D82" i="5" l="1"/>
  <c r="C83" i="5" s="1"/>
  <c r="C93" i="3"/>
  <c r="B94" i="3" s="1"/>
  <c r="C94" i="3" s="1"/>
  <c r="E81" i="5"/>
  <c r="E82" i="5" l="1"/>
  <c r="D83" i="5"/>
  <c r="C84" i="5" s="1"/>
  <c r="E83" i="5" l="1"/>
  <c r="D84" i="5"/>
  <c r="C85" i="5" s="1"/>
  <c r="D85" i="5" l="1"/>
  <c r="C86" i="5" s="1"/>
  <c r="E84" i="5"/>
  <c r="E85" i="5" l="1"/>
  <c r="D86" i="5"/>
  <c r="E86" i="5" l="1"/>
  <c r="C87" i="5"/>
  <c r="D87" i="5" l="1"/>
  <c r="E87" i="5" s="1"/>
  <c r="C88" i="5" l="1"/>
  <c r="D88" i="5" s="1"/>
  <c r="E88" i="5" s="1"/>
  <c r="C89" i="5" l="1"/>
  <c r="D89" i="5" s="1"/>
  <c r="C90" i="5" s="1"/>
  <c r="E89" i="5" l="1"/>
  <c r="D90" i="5"/>
  <c r="E90" i="5" l="1"/>
  <c r="C91" i="5"/>
  <c r="D91" i="5" l="1"/>
  <c r="E91" i="5" s="1"/>
  <c r="C92" i="5" l="1"/>
  <c r="D92" i="5" l="1"/>
  <c r="E92" i="5" s="1"/>
  <c r="C93" i="5" l="1"/>
  <c r="D93" i="5" s="1"/>
  <c r="C94" i="5" l="1"/>
  <c r="D94" i="5" s="1"/>
  <c r="E93" i="5"/>
  <c r="E94" i="5" l="1"/>
  <c r="C95" i="5"/>
  <c r="D95" i="5" l="1"/>
  <c r="E95" i="5" s="1"/>
  <c r="C96" i="5" l="1"/>
  <c r="D96" i="5" l="1"/>
  <c r="E96" i="5" s="1"/>
  <c r="C97" i="5" l="1"/>
  <c r="D97" i="5" l="1"/>
  <c r="E97" i="5" s="1"/>
  <c r="C98" i="5" l="1"/>
  <c r="D98" i="5" l="1"/>
  <c r="E98" i="5" s="1"/>
  <c r="C99" i="5" l="1"/>
  <c r="D99" i="5" l="1"/>
  <c r="E99" i="5" s="1"/>
  <c r="C100" i="5" l="1"/>
  <c r="D100" i="5" s="1"/>
  <c r="E100" i="5" s="1"/>
  <c r="C101" i="5" l="1"/>
  <c r="D101" i="5" l="1"/>
  <c r="E101" i="5" s="1"/>
  <c r="C102" i="5" l="1"/>
  <c r="D102" i="5" s="1"/>
  <c r="E102" i="5" s="1"/>
</calcChain>
</file>

<file path=xl/sharedStrings.xml><?xml version="1.0" encoding="utf-8"?>
<sst xmlns="http://schemas.openxmlformats.org/spreadsheetml/2006/main" count="45" uniqueCount="39">
  <si>
    <t>Time (hours)</t>
  </si>
  <si>
    <t>Without head (mm)</t>
  </si>
  <si>
    <t xml:space="preserve">Mean head (mm) </t>
  </si>
  <si>
    <t>Falling head (mm)</t>
  </si>
  <si>
    <t>In the third scenario the head pressure in each time step is dependant on the depth of water remaining.</t>
  </si>
  <si>
    <t>Falling head base (mm)</t>
  </si>
  <si>
    <t>Falling head sides (mm)</t>
  </si>
  <si>
    <t>Falling head both (mm)</t>
  </si>
  <si>
    <r>
      <t>Falling head sides (m</t>
    </r>
    <r>
      <rPr>
        <b/>
        <vertAlign val="superscript"/>
        <sz val="11"/>
        <color theme="1"/>
        <rFont val="Calibri"/>
        <family val="2"/>
        <scheme val="minor"/>
      </rPr>
      <t>3</t>
    </r>
    <r>
      <rPr>
        <b/>
        <sz val="11"/>
        <color theme="1"/>
        <rFont val="Calibri"/>
        <family val="2"/>
        <scheme val="minor"/>
      </rPr>
      <t>)</t>
    </r>
  </si>
  <si>
    <r>
      <t>The depth of water within the storage reservoir (</t>
    </r>
    <r>
      <rPr>
        <i/>
        <sz val="11"/>
        <color theme="1"/>
        <rFont val="Calibri"/>
        <family val="2"/>
        <scheme val="minor"/>
      </rPr>
      <t>y</t>
    </r>
    <r>
      <rPr>
        <sz val="11"/>
        <color theme="1"/>
        <rFont val="Calibri"/>
        <family val="2"/>
        <scheme val="minor"/>
      </rPr>
      <t>) is calculated according to the depth in the prior timestep minus the losses. The loss from the system is calculated as hours passed x darcy velocity (</t>
    </r>
    <r>
      <rPr>
        <i/>
        <sz val="11"/>
        <color theme="1"/>
        <rFont val="Calibri"/>
        <family val="2"/>
        <scheme val="minor"/>
      </rPr>
      <t>q</t>
    </r>
    <r>
      <rPr>
        <sz val="11"/>
        <color theme="1"/>
        <rFont val="Calibri"/>
        <family val="2"/>
        <scheme val="minor"/>
      </rPr>
      <t xml:space="preserve">).  </t>
    </r>
  </si>
  <si>
    <t>Width of reservoir, W (m)</t>
  </si>
  <si>
    <t>Length of reservoir, L (m)</t>
  </si>
  <si>
    <r>
      <t>Volume of water, V (m</t>
    </r>
    <r>
      <rPr>
        <b/>
        <vertAlign val="superscript"/>
        <sz val="11"/>
        <color theme="1"/>
        <rFont val="Calibri"/>
        <family val="2"/>
        <scheme val="minor"/>
      </rPr>
      <t>3</t>
    </r>
    <r>
      <rPr>
        <b/>
        <sz val="11"/>
        <color theme="1"/>
        <rFont val="Calibri"/>
        <family val="2"/>
        <scheme val="minor"/>
      </rPr>
      <t>)</t>
    </r>
  </si>
  <si>
    <t xml:space="preserve">In the second scenario the mean head pressure (i.e. where the BMP is half full) has been applied as a constant.  </t>
  </si>
  <si>
    <r>
      <t xml:space="preserve">Storage reservoir depth </t>
    </r>
    <r>
      <rPr>
        <sz val="11"/>
        <color theme="1"/>
        <rFont val="Calibri"/>
        <family val="2"/>
      </rPr>
      <t>У</t>
    </r>
    <r>
      <rPr>
        <vertAlign val="subscript"/>
        <sz val="11"/>
        <color theme="1"/>
        <rFont val="Calibri"/>
        <family val="2"/>
        <scheme val="minor"/>
      </rPr>
      <t>max</t>
    </r>
    <r>
      <rPr>
        <sz val="11"/>
        <color theme="1"/>
        <rFont val="Calibri"/>
        <family val="2"/>
        <scheme val="minor"/>
      </rPr>
      <t>, (m)</t>
    </r>
  </si>
  <si>
    <r>
      <t xml:space="preserve">Storage reservoir depth, </t>
    </r>
    <r>
      <rPr>
        <sz val="11"/>
        <color theme="1"/>
        <rFont val="Calibri"/>
        <family val="2"/>
      </rPr>
      <t>У</t>
    </r>
    <r>
      <rPr>
        <vertAlign val="subscript"/>
        <sz val="11"/>
        <color theme="1"/>
        <rFont val="Calibri"/>
        <family val="2"/>
        <scheme val="minor"/>
      </rPr>
      <t>max</t>
    </r>
    <r>
      <rPr>
        <sz val="11"/>
        <color theme="1"/>
        <rFont val="Calibri"/>
        <family val="2"/>
        <scheme val="minor"/>
      </rPr>
      <t xml:space="preserve"> (m)</t>
    </r>
  </si>
  <si>
    <t>Water depth, h (mm)</t>
  </si>
  <si>
    <t>Elapsed time, t (hours)</t>
  </si>
  <si>
    <r>
      <t xml:space="preserve">Storage reservoir depth, </t>
    </r>
    <r>
      <rPr>
        <sz val="11"/>
        <color theme="1"/>
        <rFont val="Calibri"/>
        <family val="2"/>
      </rPr>
      <t>У</t>
    </r>
    <r>
      <rPr>
        <vertAlign val="subscript"/>
        <sz val="11"/>
        <color theme="1"/>
        <rFont val="Calibri"/>
        <family val="2"/>
        <scheme val="minor"/>
      </rPr>
      <t xml:space="preserve">max </t>
    </r>
    <r>
      <rPr>
        <sz val="11"/>
        <color theme="1"/>
        <rFont val="Calibri"/>
        <family val="2"/>
        <scheme val="minor"/>
      </rPr>
      <t>(m)</t>
    </r>
  </si>
  <si>
    <t>In the final column the depth of water (in mm) at time, t is calculated as:</t>
  </si>
  <si>
    <t>Ratio of vertical to horizontal hydraulic conductivities, Kv/Kh</t>
  </si>
  <si>
    <r>
      <t>Distance to water table, D</t>
    </r>
    <r>
      <rPr>
        <vertAlign val="subscript"/>
        <sz val="11"/>
        <color theme="1"/>
        <rFont val="Calibri"/>
        <family val="2"/>
        <scheme val="minor"/>
      </rPr>
      <t xml:space="preserve">WT </t>
    </r>
    <r>
      <rPr>
        <sz val="11"/>
        <color theme="1"/>
        <rFont val="Calibri"/>
        <family val="2"/>
        <scheme val="minor"/>
      </rPr>
      <t>(m)</t>
    </r>
  </si>
  <si>
    <r>
      <t>Distance to water table, D</t>
    </r>
    <r>
      <rPr>
        <vertAlign val="subscript"/>
        <sz val="11"/>
        <color theme="1"/>
        <rFont val="Calibri"/>
        <family val="2"/>
        <scheme val="minor"/>
      </rPr>
      <t xml:space="preserve">WT </t>
    </r>
    <r>
      <rPr>
        <sz val="11"/>
        <color theme="1"/>
        <rFont val="Calibri"/>
        <family val="2"/>
        <scheme val="minor"/>
      </rPr>
      <t>(mm)</t>
    </r>
  </si>
  <si>
    <r>
      <t>Distance to water table, D</t>
    </r>
    <r>
      <rPr>
        <vertAlign val="subscript"/>
        <sz val="11"/>
        <color theme="1"/>
        <rFont val="Calibri"/>
        <family val="2"/>
        <scheme val="minor"/>
      </rPr>
      <t>WT</t>
    </r>
    <r>
      <rPr>
        <sz val="11"/>
        <color theme="1"/>
        <rFont val="Calibri"/>
        <family val="2"/>
        <scheme val="minor"/>
      </rPr>
      <t xml:space="preserve"> (m)</t>
    </r>
  </si>
  <si>
    <t>I/P ratio, R</t>
  </si>
  <si>
    <r>
      <t>Infiltration water storage depth, d</t>
    </r>
    <r>
      <rPr>
        <vertAlign val="subscript"/>
        <sz val="11"/>
        <color theme="1"/>
        <rFont val="Calibri"/>
        <family val="2"/>
        <scheme val="minor"/>
      </rPr>
      <t xml:space="preserve">i </t>
    </r>
    <r>
      <rPr>
        <sz val="11"/>
        <color theme="1"/>
        <rFont val="Calibri"/>
        <family val="2"/>
        <scheme val="minor"/>
      </rPr>
      <t>(mm)</t>
    </r>
  </si>
  <si>
    <r>
      <t>Area of reservoir, A</t>
    </r>
    <r>
      <rPr>
        <vertAlign val="subscript"/>
        <sz val="11"/>
        <color theme="1"/>
        <rFont val="Calibri"/>
        <family val="2"/>
        <scheme val="minor"/>
      </rPr>
      <t>r</t>
    </r>
    <r>
      <rPr>
        <sz val="11"/>
        <color theme="1"/>
        <rFont val="Calibri"/>
        <family val="2"/>
        <scheme val="minor"/>
      </rPr>
      <t xml:space="preserve"> (m</t>
    </r>
    <r>
      <rPr>
        <vertAlign val="superscript"/>
        <sz val="11"/>
        <color theme="1"/>
        <rFont val="Calibri"/>
        <family val="2"/>
        <scheme val="minor"/>
      </rPr>
      <t>2</t>
    </r>
    <r>
      <rPr>
        <sz val="11"/>
        <color theme="1"/>
        <rFont val="Calibri"/>
        <family val="2"/>
        <scheme val="minor"/>
      </rPr>
      <t>)</t>
    </r>
  </si>
  <si>
    <r>
      <t>Water storage volume of reservoir, V</t>
    </r>
    <r>
      <rPr>
        <vertAlign val="subscript"/>
        <sz val="11"/>
        <color theme="1"/>
        <rFont val="Calibri"/>
        <family val="2"/>
        <scheme val="minor"/>
      </rPr>
      <t xml:space="preserve">r </t>
    </r>
    <r>
      <rPr>
        <sz val="11"/>
        <color theme="1"/>
        <rFont val="Calibri"/>
        <family val="2"/>
        <scheme val="minor"/>
      </rPr>
      <t>(m</t>
    </r>
    <r>
      <rPr>
        <vertAlign val="superscript"/>
        <sz val="11"/>
        <color theme="1"/>
        <rFont val="Calibri"/>
        <family val="2"/>
        <scheme val="minor"/>
      </rPr>
      <t>3</t>
    </r>
    <r>
      <rPr>
        <sz val="11"/>
        <color theme="1"/>
        <rFont val="Calibri"/>
        <family val="2"/>
        <scheme val="minor"/>
      </rPr>
      <t>)</t>
    </r>
  </si>
  <si>
    <r>
      <t>This sheet applies both types of drainge (vertical and horizontal) to each time step. This permits the combined effect of both vertical and horizontal drainage to be estimated, and the relative contributions of each to be compared.  Using this spreadsheet, the infiltration practice dimensions (reservoir depth, width and length) can be optimized by finding the maximum infiltration water storage depth, d</t>
    </r>
    <r>
      <rPr>
        <vertAlign val="subscript"/>
        <sz val="11"/>
        <color theme="1"/>
        <rFont val="Calibri"/>
        <family val="2"/>
        <scheme val="minor"/>
      </rPr>
      <t>i</t>
    </r>
    <r>
      <rPr>
        <sz val="11"/>
        <color theme="1"/>
        <rFont val="Calibri"/>
        <family val="2"/>
        <scheme val="minor"/>
      </rPr>
      <t xml:space="preserve"> that can reliably drain within the specified inter-event drainage time, t, assuming both vertical and horizontal drainage, while keeping I/P ratio between 5 and 20. </t>
    </r>
  </si>
  <si>
    <r>
      <t>Catchment impervious area, A</t>
    </r>
    <r>
      <rPr>
        <vertAlign val="subscript"/>
        <sz val="11"/>
        <color theme="1"/>
        <rFont val="Calibri"/>
        <family val="2"/>
        <scheme val="minor"/>
      </rPr>
      <t xml:space="preserve">i </t>
    </r>
    <r>
      <rPr>
        <sz val="11"/>
        <color theme="1"/>
        <rFont val="Calibri"/>
        <family val="2"/>
        <scheme val="minor"/>
      </rPr>
      <t>(m</t>
    </r>
    <r>
      <rPr>
        <vertAlign val="superscript"/>
        <sz val="11"/>
        <color theme="1"/>
        <rFont val="Calibri"/>
        <family val="2"/>
        <scheme val="minor"/>
      </rPr>
      <t>2</t>
    </r>
    <r>
      <rPr>
        <sz val="11"/>
        <color theme="1"/>
        <rFont val="Calibri"/>
        <family val="2"/>
        <scheme val="minor"/>
      </rPr>
      <t>)</t>
    </r>
  </si>
  <si>
    <t>Porosity of storage reservoir fill material, n</t>
  </si>
  <si>
    <t>Vertical hydraulic conductivity of native soil, Kv (mm/h)</t>
  </si>
  <si>
    <t>Horizontal hydraulic conductivity of native soil, Kh (mm/h)</t>
  </si>
  <si>
    <r>
      <t>Saturated hydraulic conductivity of native soil, K</t>
    </r>
    <r>
      <rPr>
        <vertAlign val="subscript"/>
        <sz val="11"/>
        <color theme="1"/>
        <rFont val="Calibri"/>
        <family val="2"/>
        <scheme val="minor"/>
      </rPr>
      <t>s</t>
    </r>
    <r>
      <rPr>
        <sz val="11"/>
        <color theme="1"/>
        <rFont val="Calibri"/>
        <family val="2"/>
        <scheme val="minor"/>
      </rPr>
      <t xml:space="preserve"> (mm/h)</t>
    </r>
  </si>
  <si>
    <r>
      <t>In each timestep the remaining volume within the storage reservoir is calculated by subtracting the rate of water loss (K</t>
    </r>
    <r>
      <rPr>
        <vertAlign val="subscript"/>
        <sz val="11"/>
        <color theme="1"/>
        <rFont val="Calibri"/>
        <family val="2"/>
        <scheme val="minor"/>
      </rPr>
      <t>s</t>
    </r>
    <r>
      <rPr>
        <sz val="11"/>
        <color theme="1"/>
        <rFont val="Calibri"/>
        <family val="2"/>
        <scheme val="minor"/>
      </rPr>
      <t>) through the area of all four sides of the reservoir. The reservoir is conceptualized as a cuboid with length (L), width (W) and remaining water depth at time, t (h</t>
    </r>
    <r>
      <rPr>
        <vertAlign val="subscript"/>
        <sz val="11"/>
        <color theme="1"/>
        <rFont val="Calibri"/>
        <family val="2"/>
      </rPr>
      <t>t</t>
    </r>
    <r>
      <rPr>
        <sz val="11"/>
        <color theme="1"/>
        <rFont val="Calibri"/>
        <family val="2"/>
        <scheme val="minor"/>
      </rPr>
      <t xml:space="preserve">). </t>
    </r>
  </si>
  <si>
    <r>
      <t>Saturated hydraulic conductivity of native soil, K</t>
    </r>
    <r>
      <rPr>
        <vertAlign val="subscript"/>
        <sz val="11"/>
        <color theme="1"/>
        <rFont val="Calibri"/>
        <family val="2"/>
        <scheme val="minor"/>
      </rPr>
      <t>s</t>
    </r>
    <r>
      <rPr>
        <sz val="11"/>
        <color theme="1"/>
        <rFont val="Calibri"/>
        <family val="2"/>
        <scheme val="minor"/>
      </rPr>
      <t xml:space="preserve"> (mm/hr)</t>
    </r>
  </si>
  <si>
    <r>
      <t>Water storage depth, h</t>
    </r>
    <r>
      <rPr>
        <vertAlign val="subscript"/>
        <sz val="11"/>
        <color theme="1"/>
        <rFont val="Calibri"/>
        <family val="2"/>
        <scheme val="minor"/>
      </rPr>
      <t xml:space="preserve">max </t>
    </r>
    <r>
      <rPr>
        <sz val="11"/>
        <color theme="1"/>
        <rFont val="Calibri"/>
        <family val="2"/>
        <scheme val="minor"/>
      </rPr>
      <t>(mm)</t>
    </r>
  </si>
  <si>
    <r>
      <t xml:space="preserve">In the first scenario </t>
    </r>
    <r>
      <rPr>
        <i/>
        <sz val="11"/>
        <color theme="1"/>
        <rFont val="Calibri"/>
        <family val="2"/>
        <scheme val="minor"/>
      </rPr>
      <t>J = 1</t>
    </r>
    <r>
      <rPr>
        <sz val="11"/>
        <color theme="1"/>
        <rFont val="Calibri"/>
        <family val="2"/>
        <scheme val="minor"/>
      </rPr>
      <t xml:space="preserve"> and </t>
    </r>
    <r>
      <rPr>
        <i/>
        <sz val="11"/>
        <color theme="1"/>
        <rFont val="Calibri"/>
        <family val="2"/>
        <scheme val="minor"/>
      </rPr>
      <t xml:space="preserve">q </t>
    </r>
    <r>
      <rPr>
        <sz val="11"/>
        <color theme="1"/>
        <rFont val="Calibri"/>
        <family val="2"/>
        <scheme val="minor"/>
      </rPr>
      <t xml:space="preserve">becomes </t>
    </r>
    <r>
      <rPr>
        <i/>
        <sz val="11"/>
        <color theme="1"/>
        <rFont val="Calibri"/>
        <family val="2"/>
        <scheme val="minor"/>
      </rPr>
      <t>K</t>
    </r>
    <r>
      <rPr>
        <i/>
        <vertAlign val="subscript"/>
        <sz val="11"/>
        <color theme="1"/>
        <rFont val="Calibri"/>
        <family val="2"/>
        <scheme val="minor"/>
      </rPr>
      <t>s</t>
    </r>
    <r>
      <rPr>
        <sz val="11"/>
        <color theme="1"/>
        <rFont val="Calibri"/>
        <family val="2"/>
        <scheme val="minor"/>
      </rPr>
      <t xml:space="preserve">. This is commonly applied e.g. in the CSA bioretention standard. 
In the second scenario the mean head pressure (i.e. where the BMP is half full) has been applied as a constant.  </t>
    </r>
  </si>
  <si>
    <r>
      <t>Water storage depth, h</t>
    </r>
    <r>
      <rPr>
        <vertAlign val="subscript"/>
        <sz val="11"/>
        <color theme="1"/>
        <rFont val="Calibri"/>
        <family val="2"/>
        <scheme val="minor"/>
      </rPr>
      <t>max (</t>
    </r>
    <r>
      <rPr>
        <sz val="11"/>
        <color theme="1"/>
        <rFont val="Calibri"/>
        <family val="2"/>
        <scheme val="minor"/>
      </rPr>
      <t>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</si>
</sst>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vertAlign val="subscript"/>
      <sz val="11"/>
      <color theme="1"/>
      <name val="Calibri"/>
      <family val="2"/>
      <scheme val="minor"/>
    </font>
    <font>
      <i/>
      <sz val="11"/>
      <color theme="1"/>
      <name val="Calibri"/>
      <family val="2"/>
      <scheme val="minor"/>
    </font>
    <font>
      <i/>
      <vertAlign val="subscript"/>
      <sz val="11"/>
      <color theme="1"/>
      <name val="Calibri"/>
      <family val="2"/>
      <scheme val="minor"/>
    </font>
    <font>
      <b/>
      <sz val="11"/>
      <color theme="1"/>
      <name val="Calibri"/>
      <family val="2"/>
      <scheme val="minor"/>
    </font>
    <font>
      <b/>
      <vertAlign val="superscript"/>
      <sz val="11"/>
      <color theme="1"/>
      <name val="Calibri"/>
      <family val="2"/>
      <scheme val="minor"/>
    </font>
    <font>
      <sz val="24"/>
      <color theme="1"/>
      <name val="Calibri"/>
      <family val="2"/>
    </font>
    <font>
      <sz val="11"/>
      <color theme="1"/>
      <name val="Calibri"/>
      <family val="2"/>
    </font>
    <font>
      <vertAlign val="superscript"/>
      <sz val="11"/>
      <color theme="1"/>
      <name val="Calibri"/>
      <family val="2"/>
      <scheme val="minor"/>
    </font>
    <font>
      <vertAlign val="subscript"/>
      <sz val="11"/>
      <color theme="1"/>
      <name val="Calibri"/>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7">
    <xf numFmtId="0" fontId="0" fillId="0" borderId="0" xfId="0"/>
    <xf numFmtId="0" fontId="0" fillId="2" borderId="0" xfId="0" applyFill="1"/>
    <xf numFmtId="0" fontId="0" fillId="2" borderId="0" xfId="0" applyFill="1" applyAlignment="1">
      <alignment horizontal="right"/>
    </xf>
    <xf numFmtId="0" fontId="0" fillId="2" borderId="0" xfId="0" applyFill="1" applyAlignment="1">
      <alignment horizontal="center"/>
    </xf>
    <xf numFmtId="1" fontId="0" fillId="2" borderId="0" xfId="0" applyNumberFormat="1" applyFill="1" applyAlignment="1">
      <alignment horizontal="center"/>
    </xf>
    <xf numFmtId="0" fontId="0" fillId="2" borderId="0" xfId="0" applyFill="1" applyAlignment="1">
      <alignment horizontal="left" wrapText="1"/>
    </xf>
    <xf numFmtId="0" fontId="0" fillId="2" borderId="0" xfId="0" applyFill="1"/>
    <xf numFmtId="0" fontId="0" fillId="2" borderId="0" xfId="0" applyFill="1"/>
    <xf numFmtId="0" fontId="0" fillId="2" borderId="0" xfId="0" applyFill="1" applyAlignment="1">
      <alignment horizontal="left" wrapText="1"/>
    </xf>
    <xf numFmtId="164" fontId="0" fillId="2" borderId="0" xfId="0" applyNumberFormat="1" applyFill="1" applyAlignment="1">
      <alignment horizontal="center"/>
    </xf>
    <xf numFmtId="0" fontId="0" fillId="2" borderId="0" xfId="0" applyFill="1" applyAlignment="1">
      <alignment horizontal="center" vertical="center"/>
    </xf>
    <xf numFmtId="1" fontId="0" fillId="2" borderId="0" xfId="0" applyNumberFormat="1" applyFill="1" applyAlignment="1">
      <alignment horizontal="center" vertical="center"/>
    </xf>
    <xf numFmtId="0" fontId="0" fillId="2" borderId="0" xfId="0" applyFill="1" applyAlignment="1">
      <alignment vertical="center"/>
    </xf>
    <xf numFmtId="0" fontId="0" fillId="2" borderId="0" xfId="0" applyFill="1" applyAlignment="1">
      <alignment horizontal="right" vertical="center"/>
    </xf>
    <xf numFmtId="0" fontId="0" fillId="3" borderId="0" xfId="0" applyFill="1" applyAlignment="1" applyProtection="1">
      <alignment horizontal="center" vertical="center"/>
      <protection locked="0"/>
    </xf>
    <xf numFmtId="0" fontId="0" fillId="0" borderId="0" xfId="0" applyFill="1" applyAlignment="1" applyProtection="1">
      <alignment horizontal="center"/>
      <protection locked="0"/>
    </xf>
    <xf numFmtId="0" fontId="0" fillId="0" borderId="0" xfId="0" applyAlignment="1" applyProtection="1">
      <alignment horizontal="center"/>
      <protection locked="0"/>
    </xf>
    <xf numFmtId="0" fontId="0" fillId="3" borderId="0" xfId="0" applyFill="1" applyAlignment="1" applyProtection="1">
      <alignment horizontal="center"/>
      <protection locked="0"/>
    </xf>
    <xf numFmtId="0" fontId="4" fillId="2" borderId="0" xfId="0" applyFont="1" applyFill="1" applyAlignment="1" applyProtection="1">
      <alignment horizontal="center" vertical="center" wrapText="1"/>
    </xf>
    <xf numFmtId="0" fontId="0" fillId="2" borderId="0" xfId="0" applyFill="1" applyAlignment="1" applyProtection="1">
      <alignment horizontal="center" vertical="center"/>
    </xf>
    <xf numFmtId="1" fontId="0" fillId="2" borderId="0" xfId="0" applyNumberFormat="1" applyFill="1" applyAlignment="1" applyProtection="1">
      <alignment horizontal="center" vertical="center"/>
    </xf>
    <xf numFmtId="0" fontId="0" fillId="2" borderId="0" xfId="0" applyFill="1" applyProtection="1"/>
    <xf numFmtId="0" fontId="0" fillId="2" borderId="0" xfId="0" applyFill="1" applyAlignment="1" applyProtection="1">
      <alignment horizontal="left" wrapText="1"/>
    </xf>
    <xf numFmtId="0" fontId="0" fillId="2" borderId="0" xfId="0" applyFill="1" applyAlignment="1" applyProtection="1">
      <alignment horizontal="left" vertical="top" wrapText="1"/>
    </xf>
    <xf numFmtId="0" fontId="0" fillId="2" borderId="0" xfId="0" applyFill="1" applyAlignment="1" applyProtection="1">
      <alignment vertical="center"/>
    </xf>
    <xf numFmtId="0" fontId="0" fillId="2" borderId="0" xfId="0" applyFill="1" applyAlignment="1" applyProtection="1">
      <alignment horizontal="right" vertical="center"/>
    </xf>
    <xf numFmtId="0" fontId="6" fillId="2" borderId="0" xfId="0" applyFont="1" applyFill="1" applyProtection="1"/>
    <xf numFmtId="0" fontId="0" fillId="2" borderId="0" xfId="0" applyFill="1" applyAlignment="1" applyProtection="1">
      <alignment horizontal="right"/>
    </xf>
    <xf numFmtId="0" fontId="4" fillId="2" borderId="0" xfId="0" applyFont="1" applyFill="1" applyAlignment="1" applyProtection="1">
      <alignment horizontal="center" wrapText="1"/>
    </xf>
    <xf numFmtId="0" fontId="0" fillId="2" borderId="0" xfId="0" applyFill="1" applyAlignment="1" applyProtection="1">
      <alignment horizontal="center"/>
    </xf>
    <xf numFmtId="1" fontId="0" fillId="2" borderId="0" xfId="0" applyNumberFormat="1" applyFill="1" applyAlignment="1" applyProtection="1">
      <alignment horizontal="center"/>
    </xf>
    <xf numFmtId="0" fontId="4" fillId="2" borderId="0" xfId="0" applyFont="1" applyFill="1" applyAlignment="1" applyProtection="1">
      <alignment wrapText="1"/>
    </xf>
    <xf numFmtId="0" fontId="0" fillId="2" borderId="0" xfId="0" applyFill="1" applyAlignment="1" applyProtection="1">
      <alignment horizontal="right" vertical="center" wrapText="1"/>
    </xf>
    <xf numFmtId="0" fontId="0" fillId="2" borderId="0" xfId="0" applyFill="1" applyAlignment="1" applyProtection="1">
      <alignment horizontal="left" wrapText="1"/>
    </xf>
    <xf numFmtId="0" fontId="0" fillId="2" borderId="0" xfId="0" applyFill="1" applyAlignment="1" applyProtection="1">
      <alignment horizontal="left" vertical="top" wrapText="1"/>
    </xf>
    <xf numFmtId="0" fontId="0" fillId="2" borderId="0" xfId="0" applyFill="1" applyProtection="1"/>
    <xf numFmtId="0" fontId="0" fillId="2" borderId="0" xfId="0" applyFill="1" applyAlignment="1" applyProtection="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'Vertical drainage'!$B$9</c:f>
              <c:strCache>
                <c:ptCount val="1"/>
                <c:pt idx="0">
                  <c:v>Without head (mm)</c:v>
                </c:pt>
              </c:strCache>
            </c:strRef>
          </c:tx>
          <c:spPr>
            <a:ln w="19050" cap="rnd">
              <a:solidFill>
                <a:schemeClr val="accent1"/>
              </a:solidFill>
              <a:round/>
            </a:ln>
            <a:effectLst/>
          </c:spPr>
          <c:marker>
            <c:symbol val="none"/>
          </c:marker>
          <c:xVal>
            <c:numRef>
              <c:f>'Vertical drainage'!$A$10:$A$106</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'Vertical drainage'!$B$10:$B$106</c:f>
              <c:numCache>
                <c:formatCode>General</c:formatCode>
                <c:ptCount val="97"/>
                <c:pt idx="0">
                  <c:v>152.00000000000003</c:v>
                </c:pt>
                <c:pt idx="1">
                  <c:v>148.00000000000003</c:v>
                </c:pt>
                <c:pt idx="2">
                  <c:v>144.00000000000003</c:v>
                </c:pt>
                <c:pt idx="3">
                  <c:v>140.00000000000003</c:v>
                </c:pt>
                <c:pt idx="4">
                  <c:v>136.00000000000003</c:v>
                </c:pt>
                <c:pt idx="5">
                  <c:v>132.00000000000003</c:v>
                </c:pt>
                <c:pt idx="6">
                  <c:v>128.00000000000003</c:v>
                </c:pt>
                <c:pt idx="7">
                  <c:v>124.00000000000003</c:v>
                </c:pt>
                <c:pt idx="8">
                  <c:v>120.00000000000003</c:v>
                </c:pt>
                <c:pt idx="9">
                  <c:v>116.00000000000003</c:v>
                </c:pt>
                <c:pt idx="10">
                  <c:v>112.00000000000003</c:v>
                </c:pt>
                <c:pt idx="11">
                  <c:v>108.00000000000003</c:v>
                </c:pt>
                <c:pt idx="12">
                  <c:v>104.00000000000003</c:v>
                </c:pt>
                <c:pt idx="13">
                  <c:v>100.00000000000003</c:v>
                </c:pt>
                <c:pt idx="14">
                  <c:v>96.000000000000028</c:v>
                </c:pt>
                <c:pt idx="15">
                  <c:v>92.000000000000028</c:v>
                </c:pt>
                <c:pt idx="16">
                  <c:v>88.000000000000028</c:v>
                </c:pt>
                <c:pt idx="17">
                  <c:v>84.000000000000028</c:v>
                </c:pt>
                <c:pt idx="18">
                  <c:v>80.000000000000028</c:v>
                </c:pt>
                <c:pt idx="19">
                  <c:v>76.000000000000028</c:v>
                </c:pt>
                <c:pt idx="20">
                  <c:v>72.000000000000028</c:v>
                </c:pt>
                <c:pt idx="21">
                  <c:v>68.000000000000028</c:v>
                </c:pt>
                <c:pt idx="22">
                  <c:v>64.000000000000028</c:v>
                </c:pt>
                <c:pt idx="23">
                  <c:v>60.000000000000028</c:v>
                </c:pt>
                <c:pt idx="24">
                  <c:v>56.000000000000028</c:v>
                </c:pt>
                <c:pt idx="25">
                  <c:v>52.000000000000028</c:v>
                </c:pt>
                <c:pt idx="26">
                  <c:v>48.000000000000028</c:v>
                </c:pt>
                <c:pt idx="27">
                  <c:v>44.000000000000028</c:v>
                </c:pt>
                <c:pt idx="28">
                  <c:v>40.000000000000028</c:v>
                </c:pt>
                <c:pt idx="29">
                  <c:v>36.000000000000028</c:v>
                </c:pt>
                <c:pt idx="30">
                  <c:v>32.000000000000028</c:v>
                </c:pt>
                <c:pt idx="31">
                  <c:v>28.000000000000028</c:v>
                </c:pt>
                <c:pt idx="32">
                  <c:v>24.000000000000028</c:v>
                </c:pt>
                <c:pt idx="33">
                  <c:v>20.000000000000028</c:v>
                </c:pt>
                <c:pt idx="34">
                  <c:v>16.000000000000028</c:v>
                </c:pt>
                <c:pt idx="35">
                  <c:v>12.000000000000028</c:v>
                </c:pt>
                <c:pt idx="36">
                  <c:v>8.0000000000000284</c:v>
                </c:pt>
                <c:pt idx="37">
                  <c:v>4.0000000000000284</c:v>
                </c:pt>
                <c:pt idx="38">
                  <c:v>2.8421709430404007E-14</c:v>
                </c:pt>
                <c:pt idx="39">
                  <c:v>-3.9999999999999716</c:v>
                </c:pt>
                <c:pt idx="40">
                  <c:v>-7.9999999999999716</c:v>
                </c:pt>
                <c:pt idx="41">
                  <c:v>-11.999999999999972</c:v>
                </c:pt>
                <c:pt idx="42">
                  <c:v>-15.999999999999972</c:v>
                </c:pt>
                <c:pt idx="43">
                  <c:v>-19.999999999999972</c:v>
                </c:pt>
                <c:pt idx="44">
                  <c:v>-23.999999999999972</c:v>
                </c:pt>
                <c:pt idx="45">
                  <c:v>-27.999999999999972</c:v>
                </c:pt>
                <c:pt idx="46">
                  <c:v>-31.999999999999972</c:v>
                </c:pt>
                <c:pt idx="47">
                  <c:v>-35.999999999999972</c:v>
                </c:pt>
                <c:pt idx="48">
                  <c:v>-39.999999999999972</c:v>
                </c:pt>
                <c:pt idx="49">
                  <c:v>-43.999999999999972</c:v>
                </c:pt>
                <c:pt idx="50">
                  <c:v>-47.999999999999972</c:v>
                </c:pt>
                <c:pt idx="51">
                  <c:v>-51.999999999999972</c:v>
                </c:pt>
                <c:pt idx="52">
                  <c:v>-55.999999999999972</c:v>
                </c:pt>
                <c:pt idx="53">
                  <c:v>-59.999999999999972</c:v>
                </c:pt>
                <c:pt idx="54">
                  <c:v>-63.999999999999972</c:v>
                </c:pt>
                <c:pt idx="55">
                  <c:v>-67.999999999999972</c:v>
                </c:pt>
                <c:pt idx="56">
                  <c:v>-71.999999999999972</c:v>
                </c:pt>
                <c:pt idx="57">
                  <c:v>-75.999999999999972</c:v>
                </c:pt>
                <c:pt idx="58">
                  <c:v>-79.999999999999972</c:v>
                </c:pt>
                <c:pt idx="59">
                  <c:v>-83.999999999999972</c:v>
                </c:pt>
                <c:pt idx="60">
                  <c:v>-87.999999999999972</c:v>
                </c:pt>
                <c:pt idx="61">
                  <c:v>-91.999999999999972</c:v>
                </c:pt>
                <c:pt idx="62">
                  <c:v>-95.999999999999972</c:v>
                </c:pt>
                <c:pt idx="63">
                  <c:v>-99.999999999999972</c:v>
                </c:pt>
                <c:pt idx="64">
                  <c:v>-103.99999999999997</c:v>
                </c:pt>
                <c:pt idx="65">
                  <c:v>-107.99999999999997</c:v>
                </c:pt>
                <c:pt idx="66">
                  <c:v>-111.99999999999997</c:v>
                </c:pt>
                <c:pt idx="67">
                  <c:v>-115.99999999999997</c:v>
                </c:pt>
                <c:pt idx="68">
                  <c:v>-119.99999999999997</c:v>
                </c:pt>
                <c:pt idx="69">
                  <c:v>-123.99999999999997</c:v>
                </c:pt>
                <c:pt idx="70">
                  <c:v>-127.99999999999997</c:v>
                </c:pt>
                <c:pt idx="71">
                  <c:v>-131.99999999999997</c:v>
                </c:pt>
                <c:pt idx="72">
                  <c:v>-135.99999999999997</c:v>
                </c:pt>
                <c:pt idx="73">
                  <c:v>-139.99999999999997</c:v>
                </c:pt>
                <c:pt idx="74">
                  <c:v>-143.99999999999997</c:v>
                </c:pt>
                <c:pt idx="75">
                  <c:v>-147.99999999999997</c:v>
                </c:pt>
                <c:pt idx="76">
                  <c:v>-151.99999999999997</c:v>
                </c:pt>
                <c:pt idx="77">
                  <c:v>-155.99999999999997</c:v>
                </c:pt>
                <c:pt idx="78">
                  <c:v>-159.99999999999997</c:v>
                </c:pt>
                <c:pt idx="79">
                  <c:v>-163.99999999999997</c:v>
                </c:pt>
                <c:pt idx="80">
                  <c:v>-167.99999999999997</c:v>
                </c:pt>
                <c:pt idx="81">
                  <c:v>-171.99999999999997</c:v>
                </c:pt>
                <c:pt idx="82">
                  <c:v>-175.99999999999997</c:v>
                </c:pt>
                <c:pt idx="83">
                  <c:v>-179.99999999999997</c:v>
                </c:pt>
                <c:pt idx="84">
                  <c:v>-183.99999999999997</c:v>
                </c:pt>
              </c:numCache>
            </c:numRef>
          </c:yVal>
          <c:smooth val="1"/>
          <c:extLst>
            <c:ext xmlns:c16="http://schemas.microsoft.com/office/drawing/2014/chart" uri="{C3380CC4-5D6E-409C-BE32-E72D297353CC}">
              <c16:uniqueId val="{00000000-17C7-4434-A60C-8E33B471E27D}"/>
            </c:ext>
          </c:extLst>
        </c:ser>
        <c:ser>
          <c:idx val="1"/>
          <c:order val="1"/>
          <c:tx>
            <c:strRef>
              <c:f>'Vertical drainage'!$C$9</c:f>
              <c:strCache>
                <c:ptCount val="1"/>
                <c:pt idx="0">
                  <c:v>Mean head (mm) </c:v>
                </c:pt>
              </c:strCache>
            </c:strRef>
          </c:tx>
          <c:spPr>
            <a:ln w="19050" cap="rnd">
              <a:solidFill>
                <a:schemeClr val="accent2"/>
              </a:solidFill>
              <a:round/>
            </a:ln>
            <a:effectLst/>
          </c:spPr>
          <c:marker>
            <c:symbol val="none"/>
          </c:marker>
          <c:xVal>
            <c:numRef>
              <c:f>'Vertical drainage'!$A$10:$A$106</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'Vertical drainage'!$C$10:$C$106</c:f>
              <c:numCache>
                <c:formatCode>0</c:formatCode>
                <c:ptCount val="97"/>
                <c:pt idx="0">
                  <c:v>152.00000000000003</c:v>
                </c:pt>
                <c:pt idx="1">
                  <c:v>147.69600000000003</c:v>
                </c:pt>
                <c:pt idx="2">
                  <c:v>143.39200000000002</c:v>
                </c:pt>
                <c:pt idx="3">
                  <c:v>139.08800000000002</c:v>
                </c:pt>
                <c:pt idx="4">
                  <c:v>134.78400000000002</c:v>
                </c:pt>
                <c:pt idx="5">
                  <c:v>130.48000000000002</c:v>
                </c:pt>
                <c:pt idx="6">
                  <c:v>126.17600000000002</c:v>
                </c:pt>
                <c:pt idx="7">
                  <c:v>121.87200000000001</c:v>
                </c:pt>
                <c:pt idx="8">
                  <c:v>117.56800000000001</c:v>
                </c:pt>
                <c:pt idx="9">
                  <c:v>113.26400000000001</c:v>
                </c:pt>
                <c:pt idx="10">
                  <c:v>108.96000000000001</c:v>
                </c:pt>
                <c:pt idx="11">
                  <c:v>104.65600000000001</c:v>
                </c:pt>
                <c:pt idx="12">
                  <c:v>100.352</c:v>
                </c:pt>
                <c:pt idx="13">
                  <c:v>96.048000000000002</c:v>
                </c:pt>
                <c:pt idx="14">
                  <c:v>91.744</c:v>
                </c:pt>
                <c:pt idx="15">
                  <c:v>87.44</c:v>
                </c:pt>
                <c:pt idx="16">
                  <c:v>83.135999999999996</c:v>
                </c:pt>
                <c:pt idx="17">
                  <c:v>78.831999999999994</c:v>
                </c:pt>
                <c:pt idx="18">
                  <c:v>74.527999999999992</c:v>
                </c:pt>
                <c:pt idx="19">
                  <c:v>70.22399999999999</c:v>
                </c:pt>
                <c:pt idx="20">
                  <c:v>65.919999999999987</c:v>
                </c:pt>
                <c:pt idx="21">
                  <c:v>61.615999999999985</c:v>
                </c:pt>
                <c:pt idx="22">
                  <c:v>57.311999999999983</c:v>
                </c:pt>
                <c:pt idx="23">
                  <c:v>53.007999999999981</c:v>
                </c:pt>
                <c:pt idx="24">
                  <c:v>48.703999999999979</c:v>
                </c:pt>
                <c:pt idx="25">
                  <c:v>44.399999999999977</c:v>
                </c:pt>
                <c:pt idx="26">
                  <c:v>40.095999999999975</c:v>
                </c:pt>
                <c:pt idx="27">
                  <c:v>35.791999999999973</c:v>
                </c:pt>
                <c:pt idx="28">
                  <c:v>31.487999999999971</c:v>
                </c:pt>
                <c:pt idx="29">
                  <c:v>27.183999999999969</c:v>
                </c:pt>
                <c:pt idx="30">
                  <c:v>22.879999999999967</c:v>
                </c:pt>
                <c:pt idx="31">
                  <c:v>18.575999999999965</c:v>
                </c:pt>
                <c:pt idx="32">
                  <c:v>14.271999999999965</c:v>
                </c:pt>
                <c:pt idx="33">
                  <c:v>9.9679999999999644</c:v>
                </c:pt>
                <c:pt idx="34">
                  <c:v>5.6639999999999642</c:v>
                </c:pt>
                <c:pt idx="35">
                  <c:v>1.3599999999999639</c:v>
                </c:pt>
                <c:pt idx="36">
                  <c:v>-2.9440000000000364</c:v>
                </c:pt>
                <c:pt idx="37">
                  <c:v>-7.2480000000000366</c:v>
                </c:pt>
                <c:pt idx="38">
                  <c:v>-11.552000000000037</c:v>
                </c:pt>
                <c:pt idx="39">
                  <c:v>-15.856000000000037</c:v>
                </c:pt>
                <c:pt idx="40">
                  <c:v>-20.160000000000039</c:v>
                </c:pt>
                <c:pt idx="41">
                  <c:v>-24.464000000000041</c:v>
                </c:pt>
                <c:pt idx="42">
                  <c:v>-28.768000000000043</c:v>
                </c:pt>
                <c:pt idx="43">
                  <c:v>-33.072000000000045</c:v>
                </c:pt>
                <c:pt idx="44">
                  <c:v>-37.376000000000047</c:v>
                </c:pt>
                <c:pt idx="45">
                  <c:v>-41.680000000000049</c:v>
                </c:pt>
                <c:pt idx="46">
                  <c:v>-45.984000000000052</c:v>
                </c:pt>
                <c:pt idx="47">
                  <c:v>-50.288000000000054</c:v>
                </c:pt>
                <c:pt idx="48">
                  <c:v>-54.592000000000056</c:v>
                </c:pt>
                <c:pt idx="49">
                  <c:v>-58.896000000000058</c:v>
                </c:pt>
                <c:pt idx="50">
                  <c:v>-63.20000000000006</c:v>
                </c:pt>
                <c:pt idx="51">
                  <c:v>-67.504000000000062</c:v>
                </c:pt>
                <c:pt idx="52">
                  <c:v>-71.808000000000064</c:v>
                </c:pt>
                <c:pt idx="53">
                  <c:v>-76.112000000000066</c:v>
                </c:pt>
                <c:pt idx="54">
                  <c:v>-80.416000000000068</c:v>
                </c:pt>
                <c:pt idx="55">
                  <c:v>-84.72000000000007</c:v>
                </c:pt>
                <c:pt idx="56">
                  <c:v>-89.024000000000072</c:v>
                </c:pt>
                <c:pt idx="57">
                  <c:v>-93.328000000000074</c:v>
                </c:pt>
                <c:pt idx="58">
                  <c:v>-97.632000000000076</c:v>
                </c:pt>
                <c:pt idx="59">
                  <c:v>-101.93600000000008</c:v>
                </c:pt>
                <c:pt idx="60">
                  <c:v>-106.24000000000008</c:v>
                </c:pt>
                <c:pt idx="61">
                  <c:v>-110.54400000000008</c:v>
                </c:pt>
                <c:pt idx="62">
                  <c:v>-114.84800000000008</c:v>
                </c:pt>
                <c:pt idx="63">
                  <c:v>-119.15200000000009</c:v>
                </c:pt>
                <c:pt idx="64">
                  <c:v>-123.45600000000009</c:v>
                </c:pt>
                <c:pt idx="65">
                  <c:v>-127.76000000000009</c:v>
                </c:pt>
                <c:pt idx="66">
                  <c:v>-132.06400000000008</c:v>
                </c:pt>
                <c:pt idx="67">
                  <c:v>-136.36800000000008</c:v>
                </c:pt>
                <c:pt idx="68">
                  <c:v>-140.67200000000008</c:v>
                </c:pt>
                <c:pt idx="69">
                  <c:v>-144.97600000000008</c:v>
                </c:pt>
                <c:pt idx="70">
                  <c:v>-149.28000000000009</c:v>
                </c:pt>
                <c:pt idx="71">
                  <c:v>-153.58400000000009</c:v>
                </c:pt>
                <c:pt idx="72">
                  <c:v>-157.88800000000009</c:v>
                </c:pt>
                <c:pt idx="73">
                  <c:v>-162.19200000000009</c:v>
                </c:pt>
                <c:pt idx="74">
                  <c:v>-166.49600000000009</c:v>
                </c:pt>
                <c:pt idx="75">
                  <c:v>-170.8000000000001</c:v>
                </c:pt>
                <c:pt idx="76">
                  <c:v>-175.1040000000001</c:v>
                </c:pt>
                <c:pt idx="77">
                  <c:v>-179.4080000000001</c:v>
                </c:pt>
                <c:pt idx="78">
                  <c:v>-183.7120000000001</c:v>
                </c:pt>
                <c:pt idx="79">
                  <c:v>-188.0160000000001</c:v>
                </c:pt>
                <c:pt idx="80">
                  <c:v>-192.32000000000011</c:v>
                </c:pt>
                <c:pt idx="81">
                  <c:v>-196.62400000000011</c:v>
                </c:pt>
                <c:pt idx="82">
                  <c:v>-200.92800000000011</c:v>
                </c:pt>
                <c:pt idx="83">
                  <c:v>-205.23200000000011</c:v>
                </c:pt>
                <c:pt idx="84">
                  <c:v>-209.53600000000012</c:v>
                </c:pt>
              </c:numCache>
            </c:numRef>
          </c:yVal>
          <c:smooth val="1"/>
          <c:extLst>
            <c:ext xmlns:c16="http://schemas.microsoft.com/office/drawing/2014/chart" uri="{C3380CC4-5D6E-409C-BE32-E72D297353CC}">
              <c16:uniqueId val="{00000001-17C7-4434-A60C-8E33B471E27D}"/>
            </c:ext>
          </c:extLst>
        </c:ser>
        <c:ser>
          <c:idx val="2"/>
          <c:order val="2"/>
          <c:tx>
            <c:strRef>
              <c:f>'Vertical drainage'!$D$9</c:f>
              <c:strCache>
                <c:ptCount val="1"/>
                <c:pt idx="0">
                  <c:v>Falling head (mm)</c:v>
                </c:pt>
              </c:strCache>
            </c:strRef>
          </c:tx>
          <c:spPr>
            <a:ln w="19050" cap="rnd">
              <a:solidFill>
                <a:schemeClr val="accent3"/>
              </a:solidFill>
              <a:round/>
            </a:ln>
            <a:effectLst/>
          </c:spPr>
          <c:marker>
            <c:symbol val="none"/>
          </c:marker>
          <c:xVal>
            <c:numRef>
              <c:f>'Vertical drainage'!$A$10:$A$106</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'Vertical drainage'!$D$10:$D$108</c:f>
              <c:numCache>
                <c:formatCode>0</c:formatCode>
                <c:ptCount val="99"/>
                <c:pt idx="0">
                  <c:v>152.00000000000003</c:v>
                </c:pt>
                <c:pt idx="1">
                  <c:v>147.39200000000002</c:v>
                </c:pt>
                <c:pt idx="2">
                  <c:v>142.80243200000001</c:v>
                </c:pt>
                <c:pt idx="3">
                  <c:v>138.23122227200002</c:v>
                </c:pt>
                <c:pt idx="4">
                  <c:v>133.67829738291204</c:v>
                </c:pt>
                <c:pt idx="5">
                  <c:v>129.14358419338038</c:v>
                </c:pt>
                <c:pt idx="6">
                  <c:v>124.62700985660686</c:v>
                </c:pt>
                <c:pt idx="7">
                  <c:v>120.12850181718044</c:v>
                </c:pt>
                <c:pt idx="8">
                  <c:v>115.64798780991171</c:v>
                </c:pt>
                <c:pt idx="9">
                  <c:v>111.18539585867207</c:v>
                </c:pt>
                <c:pt idx="10">
                  <c:v>106.74065427523738</c:v>
                </c:pt>
                <c:pt idx="11">
                  <c:v>102.31369165813642</c:v>
                </c:pt>
                <c:pt idx="12">
                  <c:v>97.904436891503877</c:v>
                </c:pt>
                <c:pt idx="13">
                  <c:v>93.512819143937861</c:v>
                </c:pt>
                <c:pt idx="14">
                  <c:v>89.138767867362105</c:v>
                </c:pt>
                <c:pt idx="15">
                  <c:v>84.782212795892661</c:v>
                </c:pt>
                <c:pt idx="16">
                  <c:v>80.443083944709088</c:v>
                </c:pt>
                <c:pt idx="17">
                  <c:v>76.121311608930256</c:v>
                </c:pt>
                <c:pt idx="18">
                  <c:v>71.816826362494538</c:v>
                </c:pt>
                <c:pt idx="19">
                  <c:v>67.529559057044565</c:v>
                </c:pt>
                <c:pt idx="20">
                  <c:v>63.259440820816387</c:v>
                </c:pt>
                <c:pt idx="21">
                  <c:v>59.00640305753312</c:v>
                </c:pt>
                <c:pt idx="22">
                  <c:v>54.770377445302984</c:v>
                </c:pt>
                <c:pt idx="23">
                  <c:v>50.551295935521772</c:v>
                </c:pt>
                <c:pt idx="24">
                  <c:v>46.349090751779684</c:v>
                </c:pt>
                <c:pt idx="25">
                  <c:v>42.163694388772569</c:v>
                </c:pt>
                <c:pt idx="26">
                  <c:v>37.995039611217479</c:v>
                </c:pt>
                <c:pt idx="27">
                  <c:v>33.843059452772607</c:v>
                </c:pt>
                <c:pt idx="28">
                  <c:v>29.707687214961517</c:v>
                </c:pt>
                <c:pt idx="29">
                  <c:v>25.588856466101671</c:v>
                </c:pt>
                <c:pt idx="30">
                  <c:v>21.486501040237265</c:v>
                </c:pt>
                <c:pt idx="31">
                  <c:v>17.400555036076316</c:v>
                </c:pt>
                <c:pt idx="32">
                  <c:v>13.330952815932012</c:v>
                </c:pt>
                <c:pt idx="33">
                  <c:v>9.2776290046682846</c:v>
                </c:pt>
                <c:pt idx="34">
                  <c:v>5.2405184886496112</c:v>
                </c:pt>
                <c:pt idx="35">
                  <c:v>1.2195564146950124</c:v>
                </c:pt>
                <c:pt idx="36">
                  <c:v>-2.7853218109637679</c:v>
                </c:pt>
                <c:pt idx="37">
                  <c:v>-6.7741805237199131</c:v>
                </c:pt>
                <c:pt idx="38">
                  <c:v>-10.747083801625033</c:v>
                </c:pt>
                <c:pt idx="39">
                  <c:v>-14.704095466418533</c:v>
                </c:pt>
                <c:pt idx="40">
                  <c:v>-18.645279084552858</c:v>
                </c:pt>
                <c:pt idx="41">
                  <c:v>-22.570697968214645</c:v>
                </c:pt>
                <c:pt idx="42">
                  <c:v>-26.480415176341786</c:v>
                </c:pt>
                <c:pt idx="43">
                  <c:v>-30.37449351563642</c:v>
                </c:pt>
                <c:pt idx="44">
                  <c:v>-34.252995541573874</c:v>
                </c:pt>
                <c:pt idx="45">
                  <c:v>-38.115983559407582</c:v>
                </c:pt>
                <c:pt idx="46">
                  <c:v>-41.963519625169951</c:v>
                </c:pt>
                <c:pt idx="47">
                  <c:v>-45.795665546669269</c:v>
                </c:pt>
                <c:pt idx="48">
                  <c:v>-49.612482884482596</c:v>
                </c:pt>
                <c:pt idx="49">
                  <c:v>-53.414032952944666</c:v>
                </c:pt>
                <c:pt idx="50">
                  <c:v>-57.200376821132885</c:v>
                </c:pt>
                <c:pt idx="51">
                  <c:v>-60.971575313848355</c:v>
                </c:pt>
                <c:pt idx="52">
                  <c:v>-64.727689012592961</c:v>
                </c:pt>
                <c:pt idx="53">
                  <c:v>-68.468778256542592</c:v>
                </c:pt>
                <c:pt idx="54">
                  <c:v>-72.194903143516427</c:v>
                </c:pt>
                <c:pt idx="55">
                  <c:v>-75.906123530942367</c:v>
                </c:pt>
                <c:pt idx="56">
                  <c:v>-79.6024990368186</c:v>
                </c:pt>
                <c:pt idx="57">
                  <c:v>-83.284089040671319</c:v>
                </c:pt>
                <c:pt idx="58">
                  <c:v>-86.950952684508636</c:v>
                </c:pt>
                <c:pt idx="59">
                  <c:v>-90.603148873770607</c:v>
                </c:pt>
                <c:pt idx="60">
                  <c:v>-94.24073627827552</c:v>
                </c:pt>
                <c:pt idx="61">
                  <c:v>-97.863773333162413</c:v>
                </c:pt>
                <c:pt idx="62">
                  <c:v>-101.47231823982976</c:v>
                </c:pt>
                <c:pt idx="63">
                  <c:v>-105.06642896687045</c:v>
                </c:pt>
                <c:pt idx="64">
                  <c:v>-108.64616325100296</c:v>
                </c:pt>
                <c:pt idx="65">
                  <c:v>-112.21157859799895</c:v>
                </c:pt>
                <c:pt idx="66">
                  <c:v>-115.76273228360695</c:v>
                </c:pt>
                <c:pt idx="67">
                  <c:v>-119.29968135447253</c:v>
                </c:pt>
                <c:pt idx="68">
                  <c:v>-122.82248262905463</c:v>
                </c:pt>
                <c:pt idx="69">
                  <c:v>-126.33119269853842</c:v>
                </c:pt>
                <c:pt idx="70">
                  <c:v>-129.82586792774427</c:v>
                </c:pt>
                <c:pt idx="71">
                  <c:v>-133.3065644560333</c:v>
                </c:pt>
                <c:pt idx="72">
                  <c:v>-136.77333819820916</c:v>
                </c:pt>
                <c:pt idx="73">
                  <c:v>-140.22624484541632</c:v>
                </c:pt>
                <c:pt idx="74">
                  <c:v>-143.66533986603466</c:v>
                </c:pt>
                <c:pt idx="75">
                  <c:v>-147.09067850657053</c:v>
                </c:pt>
                <c:pt idx="76">
                  <c:v>-150.50231579254424</c:v>
                </c:pt>
                <c:pt idx="77">
                  <c:v>-153.90030652937406</c:v>
                </c:pt>
                <c:pt idx="78">
                  <c:v>-157.28470530325657</c:v>
                </c:pt>
                <c:pt idx="79">
                  <c:v>-160.65556648204355</c:v>
                </c:pt>
                <c:pt idx="80">
                  <c:v>-164.01294421611539</c:v>
                </c:pt>
                <c:pt idx="81">
                  <c:v>-167.35689243925091</c:v>
                </c:pt>
                <c:pt idx="82">
                  <c:v>-170.68746486949391</c:v>
                </c:pt>
                <c:pt idx="83">
                  <c:v>-174.00471501001593</c:v>
                </c:pt>
                <c:pt idx="84">
                  <c:v>-177.30869614997587</c:v>
                </c:pt>
              </c:numCache>
            </c:numRef>
          </c:yVal>
          <c:smooth val="1"/>
          <c:extLst>
            <c:ext xmlns:c16="http://schemas.microsoft.com/office/drawing/2014/chart" uri="{C3380CC4-5D6E-409C-BE32-E72D297353CC}">
              <c16:uniqueId val="{00000002-17C7-4434-A60C-8E33B471E27D}"/>
            </c:ext>
          </c:extLst>
        </c:ser>
        <c:dLbls>
          <c:showLegendKey val="0"/>
          <c:showVal val="0"/>
          <c:showCatName val="0"/>
          <c:showSerName val="0"/>
          <c:showPercent val="0"/>
          <c:showBubbleSize val="0"/>
        </c:dLbls>
        <c:axId val="620822280"/>
        <c:axId val="620819656"/>
      </c:scatterChart>
      <c:valAx>
        <c:axId val="620822280"/>
        <c:scaling>
          <c:orientation val="minMax"/>
          <c:max val="9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Hours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819656"/>
        <c:crosses val="autoZero"/>
        <c:crossBetween val="midCat"/>
        <c:majorUnit val="24"/>
      </c:valAx>
      <c:valAx>
        <c:axId val="6208196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 depth within BMP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8222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2"/>
          <c:order val="0"/>
          <c:tx>
            <c:strRef>
              <c:f>'Horizontal drainage'!$C$9</c:f>
              <c:strCache>
                <c:ptCount val="1"/>
                <c:pt idx="0">
                  <c:v>Water depth, h (mm)</c:v>
                </c:pt>
              </c:strCache>
            </c:strRef>
          </c:tx>
          <c:spPr>
            <a:ln w="19050" cap="rnd">
              <a:solidFill>
                <a:schemeClr val="accent4"/>
              </a:solidFill>
              <a:round/>
            </a:ln>
            <a:effectLst/>
          </c:spPr>
          <c:marker>
            <c:symbol val="none"/>
          </c:marker>
          <c:xVal>
            <c:numRef>
              <c:f>'Horizontal drainage'!$A$10:$A$94</c:f>
              <c:numCache>
                <c:formatCode>General</c:formatCode>
                <c:ptCount val="85"/>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'Horizontal drainage'!$C$10:$C$94</c:f>
              <c:numCache>
                <c:formatCode>0</c:formatCode>
                <c:ptCount val="85"/>
                <c:pt idx="0">
                  <c:v>152.00000000000003</c:v>
                </c:pt>
                <c:pt idx="1">
                  <c:v>151.74920000000003</c:v>
                </c:pt>
                <c:pt idx="2">
                  <c:v>151.49881382000001</c:v>
                </c:pt>
                <c:pt idx="3">
                  <c:v>151.24884077719702</c:v>
                </c:pt>
                <c:pt idx="4">
                  <c:v>150.99928018991466</c:v>
                </c:pt>
                <c:pt idx="5">
                  <c:v>150.75013137760129</c:v>
                </c:pt>
                <c:pt idx="6">
                  <c:v>150.50139366082823</c:v>
                </c:pt>
                <c:pt idx="7">
                  <c:v>150.25306636128786</c:v>
                </c:pt>
                <c:pt idx="8">
                  <c:v>150.00514880179173</c:v>
                </c:pt>
                <c:pt idx="9">
                  <c:v>149.7576403062688</c:v>
                </c:pt>
                <c:pt idx="10">
                  <c:v>149.51054019976345</c:v>
                </c:pt>
                <c:pt idx="11">
                  <c:v>149.26384780843384</c:v>
                </c:pt>
                <c:pt idx="12">
                  <c:v>149.01756245954991</c:v>
                </c:pt>
                <c:pt idx="13">
                  <c:v>148.77168348149166</c:v>
                </c:pt>
                <c:pt idx="14">
                  <c:v>148.52621020374718</c:v>
                </c:pt>
                <c:pt idx="15">
                  <c:v>148.28114195691103</c:v>
                </c:pt>
                <c:pt idx="16">
                  <c:v>148.03647807268212</c:v>
                </c:pt>
                <c:pt idx="17">
                  <c:v>147.79221788386218</c:v>
                </c:pt>
                <c:pt idx="18">
                  <c:v>147.54836072435381</c:v>
                </c:pt>
                <c:pt idx="19">
                  <c:v>147.30490592915862</c:v>
                </c:pt>
                <c:pt idx="20">
                  <c:v>147.06185283437551</c:v>
                </c:pt>
                <c:pt idx="21">
                  <c:v>146.8192007771988</c:v>
                </c:pt>
                <c:pt idx="22">
                  <c:v>146.57694909591643</c:v>
                </c:pt>
                <c:pt idx="23">
                  <c:v>146.33509712990818</c:v>
                </c:pt>
                <c:pt idx="24">
                  <c:v>146.09364421964381</c:v>
                </c:pt>
                <c:pt idx="25">
                  <c:v>145.85258970668139</c:v>
                </c:pt>
                <c:pt idx="26">
                  <c:v>145.61193293366537</c:v>
                </c:pt>
                <c:pt idx="27">
                  <c:v>145.37167324432482</c:v>
                </c:pt>
                <c:pt idx="28">
                  <c:v>145.1318099834717</c:v>
                </c:pt>
                <c:pt idx="29">
                  <c:v>144.89234249699896</c:v>
                </c:pt>
                <c:pt idx="30">
                  <c:v>144.65327013187891</c:v>
                </c:pt>
                <c:pt idx="31">
                  <c:v>144.41459223616133</c:v>
                </c:pt>
                <c:pt idx="32">
                  <c:v>144.17630815897166</c:v>
                </c:pt>
                <c:pt idx="33">
                  <c:v>143.93841725050936</c:v>
                </c:pt>
                <c:pt idx="34">
                  <c:v>143.70091886204602</c:v>
                </c:pt>
                <c:pt idx="35">
                  <c:v>143.46381234592363</c:v>
                </c:pt>
                <c:pt idx="36">
                  <c:v>143.22709705555289</c:v>
                </c:pt>
                <c:pt idx="37">
                  <c:v>142.99077234541122</c:v>
                </c:pt>
                <c:pt idx="38">
                  <c:v>142.75483757104129</c:v>
                </c:pt>
                <c:pt idx="39">
                  <c:v>142.51929208904906</c:v>
                </c:pt>
                <c:pt idx="40">
                  <c:v>142.28413525710212</c:v>
                </c:pt>
                <c:pt idx="41">
                  <c:v>142.04936643392793</c:v>
                </c:pt>
                <c:pt idx="42">
                  <c:v>141.81498497931193</c:v>
                </c:pt>
                <c:pt idx="43">
                  <c:v>141.58099025409606</c:v>
                </c:pt>
                <c:pt idx="44">
                  <c:v>141.34738162017683</c:v>
                </c:pt>
                <c:pt idx="45">
                  <c:v>141.11415844050353</c:v>
                </c:pt>
                <c:pt idx="46">
                  <c:v>140.88132007907669</c:v>
                </c:pt>
                <c:pt idx="47">
                  <c:v>140.64886590094622</c:v>
                </c:pt>
                <c:pt idx="48">
                  <c:v>140.41679527220967</c:v>
                </c:pt>
                <c:pt idx="49">
                  <c:v>140.18510756001052</c:v>
                </c:pt>
                <c:pt idx="50">
                  <c:v>139.95380213253648</c:v>
                </c:pt>
                <c:pt idx="51">
                  <c:v>139.72287835901781</c:v>
                </c:pt>
                <c:pt idx="52">
                  <c:v>139.49233560972544</c:v>
                </c:pt>
                <c:pt idx="53">
                  <c:v>139.26217325596937</c:v>
                </c:pt>
                <c:pt idx="54">
                  <c:v>139.03239067009702</c:v>
                </c:pt>
                <c:pt idx="55">
                  <c:v>138.80298722549136</c:v>
                </c:pt>
                <c:pt idx="56">
                  <c:v>138.57396229656931</c:v>
                </c:pt>
                <c:pt idx="57">
                  <c:v>138.34531525877998</c:v>
                </c:pt>
                <c:pt idx="58">
                  <c:v>138.11704548860297</c:v>
                </c:pt>
                <c:pt idx="59">
                  <c:v>137.8891523635468</c:v>
                </c:pt>
                <c:pt idx="60">
                  <c:v>137.66163526214694</c:v>
                </c:pt>
                <c:pt idx="61">
                  <c:v>137.43449356396439</c:v>
                </c:pt>
                <c:pt idx="62">
                  <c:v>137.20772664958386</c:v>
                </c:pt>
                <c:pt idx="63">
                  <c:v>136.98133390061201</c:v>
                </c:pt>
                <c:pt idx="64">
                  <c:v>136.75531469967601</c:v>
                </c:pt>
                <c:pt idx="65">
                  <c:v>136.52966843042157</c:v>
                </c:pt>
                <c:pt idx="66">
                  <c:v>136.30439447751135</c:v>
                </c:pt>
                <c:pt idx="67">
                  <c:v>136.07949222662347</c:v>
                </c:pt>
                <c:pt idx="68">
                  <c:v>135.85496106444953</c:v>
                </c:pt>
                <c:pt idx="69">
                  <c:v>135.63080037869321</c:v>
                </c:pt>
                <c:pt idx="70">
                  <c:v>135.40700955806835</c:v>
                </c:pt>
                <c:pt idx="71">
                  <c:v>135.18358799229753</c:v>
                </c:pt>
                <c:pt idx="72">
                  <c:v>134.96053507211025</c:v>
                </c:pt>
                <c:pt idx="73">
                  <c:v>134.73785018924127</c:v>
                </c:pt>
                <c:pt idx="74">
                  <c:v>134.51553273642904</c:v>
                </c:pt>
                <c:pt idx="75">
                  <c:v>134.29358210741393</c:v>
                </c:pt>
                <c:pt idx="76">
                  <c:v>134.07199769693668</c:v>
                </c:pt>
                <c:pt idx="77">
                  <c:v>133.85077890073674</c:v>
                </c:pt>
                <c:pt idx="78">
                  <c:v>133.62992511555049</c:v>
                </c:pt>
                <c:pt idx="79">
                  <c:v>133.40943573910985</c:v>
                </c:pt>
                <c:pt idx="80">
                  <c:v>133.18931017014032</c:v>
                </c:pt>
                <c:pt idx="81">
                  <c:v>132.96954780835958</c:v>
                </c:pt>
                <c:pt idx="82">
                  <c:v>132.7501480544758</c:v>
                </c:pt>
                <c:pt idx="83">
                  <c:v>132.53111031018591</c:v>
                </c:pt>
                <c:pt idx="84">
                  <c:v>132.31243397817411</c:v>
                </c:pt>
              </c:numCache>
            </c:numRef>
          </c:yVal>
          <c:smooth val="1"/>
          <c:extLst>
            <c:ext xmlns:c16="http://schemas.microsoft.com/office/drawing/2014/chart" uri="{C3380CC4-5D6E-409C-BE32-E72D297353CC}">
              <c16:uniqueId val="{0000000D-99D8-4595-B2EF-CE9F27DE4882}"/>
            </c:ext>
          </c:extLst>
        </c:ser>
        <c:dLbls>
          <c:showLegendKey val="0"/>
          <c:showVal val="0"/>
          <c:showCatName val="0"/>
          <c:showSerName val="0"/>
          <c:showPercent val="0"/>
          <c:showBubbleSize val="0"/>
        </c:dLbls>
        <c:axId val="620822280"/>
        <c:axId val="620819656"/>
      </c:scatterChart>
      <c:valAx>
        <c:axId val="620822280"/>
        <c:scaling>
          <c:orientation val="minMax"/>
          <c:max val="168"/>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Hours</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819656"/>
        <c:crosses val="autoZero"/>
        <c:crossBetween val="midCat"/>
        <c:majorUnit val="24"/>
      </c:valAx>
      <c:valAx>
        <c:axId val="6208196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 depth within BMP (mm)</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822280"/>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53699713151891"/>
          <c:y val="4.7792213005252125E-2"/>
          <c:w val="0.82996298595163998"/>
          <c:h val="0.68824173577303593"/>
        </c:manualLayout>
      </c:layout>
      <c:scatterChart>
        <c:scatterStyle val="smoothMarker"/>
        <c:varyColors val="0"/>
        <c:ser>
          <c:idx val="0"/>
          <c:order val="0"/>
          <c:tx>
            <c:strRef>
              <c:f>'3D combined'!$B$17</c:f>
              <c:strCache>
                <c:ptCount val="1"/>
                <c:pt idx="0">
                  <c:v>Falling head base (mm)</c:v>
                </c:pt>
              </c:strCache>
            </c:strRef>
          </c:tx>
          <c:marker>
            <c:symbol val="none"/>
          </c:marker>
          <c:xVal>
            <c:numRef>
              <c:f>'3D combined'!$A$18:$A$114</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'3D combined'!$B$18:$B$116</c:f>
              <c:numCache>
                <c:formatCode>0</c:formatCode>
                <c:ptCount val="99"/>
                <c:pt idx="0">
                  <c:v>168</c:v>
                </c:pt>
                <c:pt idx="1">
                  <c:v>163.328</c:v>
                </c:pt>
                <c:pt idx="2">
                  <c:v>158.674688</c:v>
                </c:pt>
                <c:pt idx="3">
                  <c:v>154.03998924800001</c:v>
                </c:pt>
                <c:pt idx="4">
                  <c:v>149.42382929100802</c:v>
                </c:pt>
                <c:pt idx="5">
                  <c:v>144.82613397384398</c:v>
                </c:pt>
                <c:pt idx="6">
                  <c:v>140.24682943794861</c:v>
                </c:pt>
                <c:pt idx="7">
                  <c:v>135.68584212019681</c:v>
                </c:pt>
                <c:pt idx="8">
                  <c:v>131.14309875171602</c:v>
                </c:pt>
                <c:pt idx="9">
                  <c:v>126.61852635670917</c:v>
                </c:pt>
                <c:pt idx="10">
                  <c:v>122.11205225128234</c:v>
                </c:pt>
                <c:pt idx="11">
                  <c:v>117.62360404227721</c:v>
                </c:pt>
                <c:pt idx="12">
                  <c:v>113.1531096261081</c:v>
                </c:pt>
                <c:pt idx="13">
                  <c:v>108.70049718760367</c:v>
                </c:pt>
                <c:pt idx="14">
                  <c:v>104.26569519885327</c:v>
                </c:pt>
                <c:pt idx="15">
                  <c:v>99.848632418057846</c:v>
                </c:pt>
                <c:pt idx="16">
                  <c:v>95.449237888385611</c:v>
                </c:pt>
                <c:pt idx="17">
                  <c:v>91.067440936832071</c:v>
                </c:pt>
                <c:pt idx="18">
                  <c:v>86.703171173084741</c:v>
                </c:pt>
                <c:pt idx="19">
                  <c:v>82.356358488392402</c:v>
                </c:pt>
                <c:pt idx="20">
                  <c:v>78.026933054438828</c:v>
                </c:pt>
                <c:pt idx="21">
                  <c:v>73.714825322221074</c:v>
                </c:pt>
                <c:pt idx="22">
                  <c:v>69.419966020932193</c:v>
                </c:pt>
                <c:pt idx="23">
                  <c:v>65.142286156848471</c:v>
                </c:pt>
                <c:pt idx="24">
                  <c:v>60.881717012221074</c:v>
                </c:pt>
                <c:pt idx="25">
                  <c:v>56.638190144172192</c:v>
                </c:pt>
                <c:pt idx="26">
                  <c:v>52.411637383595505</c:v>
                </c:pt>
                <c:pt idx="27">
                  <c:v>48.201990834061121</c:v>
                </c:pt>
                <c:pt idx="28">
                  <c:v>44.009182870724878</c:v>
                </c:pt>
                <c:pt idx="29">
                  <c:v>39.833146139241975</c:v>
                </c:pt>
                <c:pt idx="30">
                  <c:v>35.673813554685005</c:v>
                </c:pt>
                <c:pt idx="31">
                  <c:v>31.531118300466265</c:v>
                </c:pt>
                <c:pt idx="32">
                  <c:v>27.404993827264398</c:v>
                </c:pt>
                <c:pt idx="33">
                  <c:v>23.29537385195534</c:v>
                </c:pt>
                <c:pt idx="34">
                  <c:v>19.202192356547521</c:v>
                </c:pt>
                <c:pt idx="35">
                  <c:v>15.12538358712133</c:v>
                </c:pt>
                <c:pt idx="36">
                  <c:v>11.064882052772845</c:v>
                </c:pt>
                <c:pt idx="37">
                  <c:v>7.0206225245617535</c:v>
                </c:pt>
                <c:pt idx="38">
                  <c:v>2.9925400344635067</c:v>
                </c:pt>
                <c:pt idx="39">
                  <c:v>-1.0194301256743472</c:v>
                </c:pt>
                <c:pt idx="40">
                  <c:v>-5.0153524051716492</c:v>
                </c:pt>
                <c:pt idx="41">
                  <c:v>-8.9952909955509632</c:v>
                </c:pt>
                <c:pt idx="42">
                  <c:v>-12.95930983156876</c:v>
                </c:pt>
                <c:pt idx="43">
                  <c:v>-16.907472592242485</c:v>
                </c:pt>
                <c:pt idx="44">
                  <c:v>-20.839842701873515</c:v>
                </c:pt>
                <c:pt idx="45">
                  <c:v>-24.756483331066022</c:v>
                </c:pt>
                <c:pt idx="46">
                  <c:v>-28.657457397741759</c:v>
                </c:pt>
                <c:pt idx="47">
                  <c:v>-32.542827568150791</c:v>
                </c:pt>
                <c:pt idx="48">
                  <c:v>-36.41265625787819</c:v>
                </c:pt>
                <c:pt idx="49">
                  <c:v>-40.267005632846676</c:v>
                </c:pt>
                <c:pt idx="50">
                  <c:v>-44.105937610315287</c:v>
                </c:pt>
                <c:pt idx="51">
                  <c:v>-47.929513859874028</c:v>
                </c:pt>
                <c:pt idx="52">
                  <c:v>-51.737795804434533</c:v>
                </c:pt>
                <c:pt idx="53">
                  <c:v>-55.530844621216794</c:v>
                </c:pt>
                <c:pt idx="54">
                  <c:v>-59.308721242731927</c:v>
                </c:pt>
                <c:pt idx="55">
                  <c:v>-63.071486357760996</c:v>
                </c:pt>
                <c:pt idx="56">
                  <c:v>-66.819200412329948</c:v>
                </c:pt>
                <c:pt idx="57">
                  <c:v>-70.551923610680632</c:v>
                </c:pt>
                <c:pt idx="58">
                  <c:v>-74.269715916237914</c:v>
                </c:pt>
                <c:pt idx="59">
                  <c:v>-77.972637052572964</c:v>
                </c:pt>
                <c:pt idx="60">
                  <c:v>-81.660746504362677</c:v>
                </c:pt>
                <c:pt idx="61">
                  <c:v>-85.334103518345231</c:v>
                </c:pt>
                <c:pt idx="62">
                  <c:v>-88.992767104271849</c:v>
                </c:pt>
                <c:pt idx="63">
                  <c:v>-92.636796035854758</c:v>
                </c:pt>
                <c:pt idx="64">
                  <c:v>-96.266248851711339</c:v>
                </c:pt>
                <c:pt idx="65">
                  <c:v>-99.881183856304489</c:v>
                </c:pt>
                <c:pt idx="66">
                  <c:v>-103.48165912087927</c:v>
                </c:pt>
                <c:pt idx="67">
                  <c:v>-107.06773248439575</c:v>
                </c:pt>
                <c:pt idx="68">
                  <c:v>-110.63946155445817</c:v>
                </c:pt>
                <c:pt idx="69">
                  <c:v>-114.19690370824033</c:v>
                </c:pt>
                <c:pt idx="70">
                  <c:v>-117.74011609340737</c:v>
                </c:pt>
                <c:pt idx="71">
                  <c:v>-121.26915562903373</c:v>
                </c:pt>
                <c:pt idx="72">
                  <c:v>-124.7840790065176</c:v>
                </c:pt>
                <c:pt idx="73">
                  <c:v>-128.28494269049153</c:v>
                </c:pt>
                <c:pt idx="74">
                  <c:v>-131.77180291972957</c:v>
                </c:pt>
                <c:pt idx="75">
                  <c:v>-135.24471570805065</c:v>
                </c:pt>
                <c:pt idx="76">
                  <c:v>-138.70373684521846</c:v>
                </c:pt>
                <c:pt idx="77">
                  <c:v>-142.1489218978376</c:v>
                </c:pt>
                <c:pt idx="78">
                  <c:v>-145.58032621024626</c:v>
                </c:pt>
                <c:pt idx="79">
                  <c:v>-148.99800490540528</c:v>
                </c:pt>
                <c:pt idx="80">
                  <c:v>-152.40201288578365</c:v>
                </c:pt>
                <c:pt idx="81">
                  <c:v>-155.7924048342405</c:v>
                </c:pt>
                <c:pt idx="82">
                  <c:v>-159.16923521490355</c:v>
                </c:pt>
                <c:pt idx="83">
                  <c:v>-162.53255827404394</c:v>
                </c:pt>
                <c:pt idx="84">
                  <c:v>-165.88242804094776</c:v>
                </c:pt>
              </c:numCache>
            </c:numRef>
          </c:yVal>
          <c:smooth val="1"/>
          <c:extLst>
            <c:ext xmlns:c16="http://schemas.microsoft.com/office/drawing/2014/chart" uri="{C3380CC4-5D6E-409C-BE32-E72D297353CC}">
              <c16:uniqueId val="{00000011-652A-4936-9849-E822007CAC3B}"/>
            </c:ext>
          </c:extLst>
        </c:ser>
        <c:ser>
          <c:idx val="1"/>
          <c:order val="1"/>
          <c:tx>
            <c:strRef>
              <c:f>'3D combined'!$D$17</c:f>
              <c:strCache>
                <c:ptCount val="1"/>
                <c:pt idx="0">
                  <c:v>Falling head sides (mm)</c:v>
                </c:pt>
              </c:strCache>
            </c:strRef>
          </c:tx>
          <c:marker>
            <c:symbol val="none"/>
          </c:marker>
          <c:xVal>
            <c:numRef>
              <c:f>'3D combined'!$A$18:$A$114</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'3D combined'!$D$18:$D$102</c:f>
              <c:numCache>
                <c:formatCode>0</c:formatCode>
                <c:ptCount val="85"/>
                <c:pt idx="0">
                  <c:v>168</c:v>
                </c:pt>
                <c:pt idx="1">
                  <c:v>167.72280000000003</c:v>
                </c:pt>
                <c:pt idx="2">
                  <c:v>167.44605738000001</c:v>
                </c:pt>
                <c:pt idx="3">
                  <c:v>167.169771385323</c:v>
                </c:pt>
                <c:pt idx="4">
                  <c:v>166.8939412625372</c:v>
                </c:pt>
                <c:pt idx="5">
                  <c:v>166.61856625945401</c:v>
                </c:pt>
                <c:pt idx="6">
                  <c:v>166.3436456251259</c:v>
                </c:pt>
                <c:pt idx="7">
                  <c:v>166.06917860984447</c:v>
                </c:pt>
                <c:pt idx="8">
                  <c:v>165.79516446513821</c:v>
                </c:pt>
                <c:pt idx="9">
                  <c:v>165.52160244377075</c:v>
                </c:pt>
                <c:pt idx="10">
                  <c:v>165.24849179973853</c:v>
                </c:pt>
                <c:pt idx="11">
                  <c:v>164.97583178826898</c:v>
                </c:pt>
                <c:pt idx="12">
                  <c:v>164.7036216658183</c:v>
                </c:pt>
                <c:pt idx="13">
                  <c:v>164.43186069006973</c:v>
                </c:pt>
                <c:pt idx="14">
                  <c:v>164.16054811993115</c:v>
                </c:pt>
                <c:pt idx="15">
                  <c:v>163.88968321553324</c:v>
                </c:pt>
                <c:pt idx="16">
                  <c:v>163.61926523822765</c:v>
                </c:pt>
                <c:pt idx="17">
                  <c:v>163.34929345058455</c:v>
                </c:pt>
                <c:pt idx="18">
                  <c:v>163.07976711639111</c:v>
                </c:pt>
                <c:pt idx="19">
                  <c:v>162.81068550064907</c:v>
                </c:pt>
                <c:pt idx="20">
                  <c:v>162.542047869573</c:v>
                </c:pt>
                <c:pt idx="21">
                  <c:v>162.27385349058821</c:v>
                </c:pt>
                <c:pt idx="22">
                  <c:v>162.00610163232872</c:v>
                </c:pt>
                <c:pt idx="23">
                  <c:v>161.73879156463539</c:v>
                </c:pt>
                <c:pt idx="24">
                  <c:v>161.47192255855373</c:v>
                </c:pt>
                <c:pt idx="25">
                  <c:v>161.20549388633214</c:v>
                </c:pt>
                <c:pt idx="26">
                  <c:v>160.93950482141966</c:v>
                </c:pt>
                <c:pt idx="27">
                  <c:v>160.67395463846432</c:v>
                </c:pt>
                <c:pt idx="28">
                  <c:v>160.40884261331084</c:v>
                </c:pt>
                <c:pt idx="29">
                  <c:v>160.14416802299888</c:v>
                </c:pt>
                <c:pt idx="30">
                  <c:v>159.87993014576094</c:v>
                </c:pt>
                <c:pt idx="31">
                  <c:v>159.61612826102044</c:v>
                </c:pt>
                <c:pt idx="32">
                  <c:v>159.35276164938975</c:v>
                </c:pt>
                <c:pt idx="33">
                  <c:v>159.08982959266825</c:v>
                </c:pt>
                <c:pt idx="34">
                  <c:v>158.82733137384034</c:v>
                </c:pt>
                <c:pt idx="35">
                  <c:v>158.5652662770735</c:v>
                </c:pt>
                <c:pt idx="36">
                  <c:v>158.30363358771635</c:v>
                </c:pt>
                <c:pt idx="37">
                  <c:v>158.04243259229662</c:v>
                </c:pt>
                <c:pt idx="38">
                  <c:v>157.78166257851933</c:v>
                </c:pt>
                <c:pt idx="39">
                  <c:v>157.52132283526475</c:v>
                </c:pt>
                <c:pt idx="40">
                  <c:v>157.26141265258659</c:v>
                </c:pt>
                <c:pt idx="41">
                  <c:v>157.0019313217098</c:v>
                </c:pt>
                <c:pt idx="42">
                  <c:v>156.742878135029</c:v>
                </c:pt>
                <c:pt idx="43">
                  <c:v>156.48425238610619</c:v>
                </c:pt>
                <c:pt idx="44">
                  <c:v>156.2260533696691</c:v>
                </c:pt>
                <c:pt idx="45">
                  <c:v>155.96828038160916</c:v>
                </c:pt>
                <c:pt idx="46">
                  <c:v>155.71093271897951</c:v>
                </c:pt>
                <c:pt idx="47">
                  <c:v>155.45400967999316</c:v>
                </c:pt>
                <c:pt idx="48">
                  <c:v>155.1975105640212</c:v>
                </c:pt>
                <c:pt idx="49">
                  <c:v>154.94143467159054</c:v>
                </c:pt>
                <c:pt idx="50">
                  <c:v>154.68578130438243</c:v>
                </c:pt>
                <c:pt idx="51">
                  <c:v>154.43054976523018</c:v>
                </c:pt>
                <c:pt idx="52">
                  <c:v>154.17573935811757</c:v>
                </c:pt>
                <c:pt idx="53">
                  <c:v>153.92134938817668</c:v>
                </c:pt>
                <c:pt idx="54">
                  <c:v>153.66737916168617</c:v>
                </c:pt>
                <c:pt idx="55">
                  <c:v>153.41382798606941</c:v>
                </c:pt>
                <c:pt idx="56">
                  <c:v>153.16069516989236</c:v>
                </c:pt>
                <c:pt idx="57">
                  <c:v>152.90798002286203</c:v>
                </c:pt>
                <c:pt idx="58">
                  <c:v>152.65568185582433</c:v>
                </c:pt>
                <c:pt idx="59">
                  <c:v>152.40379998076219</c:v>
                </c:pt>
                <c:pt idx="60">
                  <c:v>152.15233371079395</c:v>
                </c:pt>
                <c:pt idx="61">
                  <c:v>151.90128236017114</c:v>
                </c:pt>
                <c:pt idx="62">
                  <c:v>151.65064524427686</c:v>
                </c:pt>
                <c:pt idx="63">
                  <c:v>151.40042167962378</c:v>
                </c:pt>
                <c:pt idx="64">
                  <c:v>151.1506109838524</c:v>
                </c:pt>
                <c:pt idx="65">
                  <c:v>150.90121247572907</c:v>
                </c:pt>
                <c:pt idx="66">
                  <c:v>150.65222547514412</c:v>
                </c:pt>
                <c:pt idx="67">
                  <c:v>150.40364930311011</c:v>
                </c:pt>
                <c:pt idx="68">
                  <c:v>150.15548328175998</c:v>
                </c:pt>
                <c:pt idx="69">
                  <c:v>149.90772673434509</c:v>
                </c:pt>
                <c:pt idx="70">
                  <c:v>149.66037898523339</c:v>
                </c:pt>
                <c:pt idx="71">
                  <c:v>149.41343935990778</c:v>
                </c:pt>
                <c:pt idx="72">
                  <c:v>149.16690718496395</c:v>
                </c:pt>
                <c:pt idx="73">
                  <c:v>148.92078178810874</c:v>
                </c:pt>
                <c:pt idx="74">
                  <c:v>148.67506249815838</c:v>
                </c:pt>
                <c:pt idx="75">
                  <c:v>148.42974864503643</c:v>
                </c:pt>
                <c:pt idx="76">
                  <c:v>148.18483955977212</c:v>
                </c:pt>
                <c:pt idx="77">
                  <c:v>147.94033457449848</c:v>
                </c:pt>
                <c:pt idx="78">
                  <c:v>147.69623302245054</c:v>
                </c:pt>
                <c:pt idx="79">
                  <c:v>147.4525342379635</c:v>
                </c:pt>
                <c:pt idx="80">
                  <c:v>147.20923755647087</c:v>
                </c:pt>
                <c:pt idx="81">
                  <c:v>146.9663423145027</c:v>
                </c:pt>
                <c:pt idx="82">
                  <c:v>146.72384784968378</c:v>
                </c:pt>
                <c:pt idx="83">
                  <c:v>146.48175350073177</c:v>
                </c:pt>
                <c:pt idx="84">
                  <c:v>146.24005860745558</c:v>
                </c:pt>
              </c:numCache>
            </c:numRef>
          </c:yVal>
          <c:smooth val="1"/>
          <c:extLst>
            <c:ext xmlns:c16="http://schemas.microsoft.com/office/drawing/2014/chart" uri="{C3380CC4-5D6E-409C-BE32-E72D297353CC}">
              <c16:uniqueId val="{00000012-652A-4936-9849-E822007CAC3B}"/>
            </c:ext>
          </c:extLst>
        </c:ser>
        <c:ser>
          <c:idx val="5"/>
          <c:order val="2"/>
          <c:tx>
            <c:strRef>
              <c:f>'3D combined'!$E$17</c:f>
              <c:strCache>
                <c:ptCount val="1"/>
                <c:pt idx="0">
                  <c:v>Falling head both (mm)</c:v>
                </c:pt>
              </c:strCache>
            </c:strRef>
          </c:tx>
          <c:marker>
            <c:symbol val="none"/>
          </c:marker>
          <c:xVal>
            <c:numRef>
              <c:f>'3D combined'!$A$18:$A$114</c:f>
              <c:numCache>
                <c:formatCode>General</c:formatCode>
                <c:ptCount val="97"/>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numCache>
            </c:numRef>
          </c:xVal>
          <c:yVal>
            <c:numRef>
              <c:f>'3D combined'!$E$18:$E$116</c:f>
              <c:numCache>
                <c:formatCode>0</c:formatCode>
                <c:ptCount val="99"/>
                <c:pt idx="0">
                  <c:v>168</c:v>
                </c:pt>
                <c:pt idx="1">
                  <c:v>163.05080000000004</c:v>
                </c:pt>
                <c:pt idx="2">
                  <c:v>158.12074538000002</c:v>
                </c:pt>
                <c:pt idx="3">
                  <c:v>153.20976063332301</c:v>
                </c:pt>
                <c:pt idx="4">
                  <c:v>148.31777055354522</c:v>
                </c:pt>
                <c:pt idx="5">
                  <c:v>143.44470023329799</c:v>
                </c:pt>
                <c:pt idx="6">
                  <c:v>138.59047506307451</c:v>
                </c:pt>
                <c:pt idx="7">
                  <c:v>133.75502073004128</c:v>
                </c:pt>
                <c:pt idx="8">
                  <c:v>128.93826321685424</c:v>
                </c:pt>
                <c:pt idx="9">
                  <c:v>124.14012880047991</c:v>
                </c:pt>
                <c:pt idx="10">
                  <c:v>119.36054405102087</c:v>
                </c:pt>
                <c:pt idx="11">
                  <c:v>114.59943583054618</c:v>
                </c:pt>
                <c:pt idx="12">
                  <c:v>109.85673129192641</c:v>
                </c:pt>
                <c:pt idx="13">
                  <c:v>105.1323578776734</c:v>
                </c:pt>
                <c:pt idx="14">
                  <c:v>100.42624331878442</c:v>
                </c:pt>
                <c:pt idx="15">
                  <c:v>95.738315633591085</c:v>
                </c:pt>
                <c:pt idx="16">
                  <c:v>91.068503126613265</c:v>
                </c:pt>
                <c:pt idx="17">
                  <c:v>86.416734387416625</c:v>
                </c:pt>
                <c:pt idx="18">
                  <c:v>81.782938289475851</c:v>
                </c:pt>
                <c:pt idx="19">
                  <c:v>77.167043989041474</c:v>
                </c:pt>
                <c:pt idx="20">
                  <c:v>72.568980924011825</c:v>
                </c:pt>
                <c:pt idx="21">
                  <c:v>67.988678812809283</c:v>
                </c:pt>
                <c:pt idx="22">
                  <c:v>63.426067653260915</c:v>
                </c:pt>
                <c:pt idx="23">
                  <c:v>58.881077721483862</c:v>
                </c:pt>
                <c:pt idx="24">
                  <c:v>54.353639570774803</c:v>
                </c:pt>
                <c:pt idx="25">
                  <c:v>49.843684030504328</c:v>
                </c:pt>
                <c:pt idx="26">
                  <c:v>45.351142205015165</c:v>
                </c:pt>
                <c:pt idx="27">
                  <c:v>40.875945472525444</c:v>
                </c:pt>
                <c:pt idx="28">
                  <c:v>36.418025484035716</c:v>
                </c:pt>
                <c:pt idx="29">
                  <c:v>31.977314162240859</c:v>
                </c:pt>
                <c:pt idx="30">
                  <c:v>27.553743700445942</c:v>
                </c:pt>
                <c:pt idx="31">
                  <c:v>23.1472465614867</c:v>
                </c:pt>
                <c:pt idx="32">
                  <c:v>18.757755476654147</c:v>
                </c:pt>
                <c:pt idx="33">
                  <c:v>14.385203444623592</c:v>
                </c:pt>
                <c:pt idx="34">
                  <c:v>10.029523730387858</c:v>
                </c:pt>
                <c:pt idx="35">
                  <c:v>5.6906498641948353</c:v>
                </c:pt>
                <c:pt idx="36">
                  <c:v>1.3685156404891927</c:v>
                </c:pt>
                <c:pt idx="37">
                  <c:v>-2.9369448831416261</c:v>
                </c:pt>
                <c:pt idx="38">
                  <c:v>-7.2257973870171623</c:v>
                </c:pt>
                <c:pt idx="39">
                  <c:v>-11.498107290409592</c:v>
                </c:pt>
                <c:pt idx="40">
                  <c:v>-15.753939752585064</c:v>
                </c:pt>
                <c:pt idx="41">
                  <c:v>-19.993359673841159</c:v>
                </c:pt>
                <c:pt idx="42">
                  <c:v>-24.216431696539757</c:v>
                </c:pt>
                <c:pt idx="43">
                  <c:v>-28.423220206136293</c:v>
                </c:pt>
                <c:pt idx="44">
                  <c:v>-32.613789332204412</c:v>
                </c:pt>
                <c:pt idx="45">
                  <c:v>-36.78820294945686</c:v>
                </c:pt>
                <c:pt idx="46">
                  <c:v>-40.946524678762252</c:v>
                </c:pt>
                <c:pt idx="47">
                  <c:v>-45.088817888157628</c:v>
                </c:pt>
                <c:pt idx="48">
                  <c:v>-49.215145693856989</c:v>
                </c:pt>
                <c:pt idx="49">
                  <c:v>-53.325570961256133</c:v>
                </c:pt>
                <c:pt idx="50">
                  <c:v>-57.420156305932856</c:v>
                </c:pt>
                <c:pt idx="51">
                  <c:v>-61.498964094643846</c:v>
                </c:pt>
                <c:pt idx="52">
                  <c:v>-65.562056446316973</c:v>
                </c:pt>
                <c:pt idx="53">
                  <c:v>-69.609495233040121</c:v>
                </c:pt>
                <c:pt idx="54">
                  <c:v>-73.641342081045764</c:v>
                </c:pt>
                <c:pt idx="55">
                  <c:v>-77.657658371691596</c:v>
                </c:pt>
                <c:pt idx="56">
                  <c:v>-81.658505242437599</c:v>
                </c:pt>
                <c:pt idx="57">
                  <c:v>-85.643943587818612</c:v>
                </c:pt>
                <c:pt idx="58">
                  <c:v>-89.614034060413601</c:v>
                </c:pt>
                <c:pt idx="59">
                  <c:v>-93.56883707181079</c:v>
                </c:pt>
                <c:pt idx="60">
                  <c:v>-97.508412793568738</c:v>
                </c:pt>
                <c:pt idx="61">
                  <c:v>-101.43282115817411</c:v>
                </c:pt>
                <c:pt idx="62">
                  <c:v>-105.342121859995</c:v>
                </c:pt>
                <c:pt idx="63">
                  <c:v>-109.236374356231</c:v>
                </c:pt>
                <c:pt idx="64">
                  <c:v>-113.11563786785895</c:v>
                </c:pt>
                <c:pt idx="65">
                  <c:v>-116.97997138057544</c:v>
                </c:pt>
                <c:pt idx="66">
                  <c:v>-120.82943364573516</c:v>
                </c:pt>
                <c:pt idx="67">
                  <c:v>-124.66408318128565</c:v>
                </c:pt>
                <c:pt idx="68">
                  <c:v>-128.48397827269821</c:v>
                </c:pt>
                <c:pt idx="69">
                  <c:v>-132.28917697389528</c:v>
                </c:pt>
                <c:pt idx="70">
                  <c:v>-136.07973710817402</c:v>
                </c:pt>
                <c:pt idx="71">
                  <c:v>-139.85571626912599</c:v>
                </c:pt>
                <c:pt idx="72">
                  <c:v>-143.61717182155368</c:v>
                </c:pt>
                <c:pt idx="73">
                  <c:v>-147.36416090238282</c:v>
                </c:pt>
                <c:pt idx="74">
                  <c:v>-151.09674042157121</c:v>
                </c:pt>
                <c:pt idx="75">
                  <c:v>-154.81496706301425</c:v>
                </c:pt>
                <c:pt idx="76">
                  <c:v>-158.51889728544637</c:v>
                </c:pt>
                <c:pt idx="77">
                  <c:v>-162.20858732333915</c:v>
                </c:pt>
                <c:pt idx="78">
                  <c:v>-165.88409318779574</c:v>
                </c:pt>
                <c:pt idx="79">
                  <c:v>-169.5454706674418</c:v>
                </c:pt>
                <c:pt idx="80">
                  <c:v>-173.19277532931281</c:v>
                </c:pt>
                <c:pt idx="81">
                  <c:v>-176.82606251973783</c:v>
                </c:pt>
                <c:pt idx="82">
                  <c:v>-180.4453873652198</c:v>
                </c:pt>
                <c:pt idx="83">
                  <c:v>-184.05080477331219</c:v>
                </c:pt>
                <c:pt idx="84">
                  <c:v>-187.64236943349221</c:v>
                </c:pt>
              </c:numCache>
            </c:numRef>
          </c:yVal>
          <c:smooth val="1"/>
          <c:extLst>
            <c:ext xmlns:c16="http://schemas.microsoft.com/office/drawing/2014/chart" uri="{C3380CC4-5D6E-409C-BE32-E72D297353CC}">
              <c16:uniqueId val="{0000000E-652A-4936-9849-E822007CAC3B}"/>
            </c:ext>
          </c:extLst>
        </c:ser>
        <c:dLbls>
          <c:showLegendKey val="0"/>
          <c:showVal val="0"/>
          <c:showCatName val="0"/>
          <c:showSerName val="0"/>
          <c:showPercent val="0"/>
          <c:showBubbleSize val="0"/>
        </c:dLbls>
        <c:axId val="620822280"/>
        <c:axId val="620819656"/>
      </c:scatterChart>
      <c:valAx>
        <c:axId val="620822280"/>
        <c:scaling>
          <c:orientation val="minMax"/>
          <c:max val="168"/>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Hours</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819656"/>
        <c:crosses val="autoZero"/>
        <c:crossBetween val="midCat"/>
        <c:majorUnit val="24"/>
      </c:valAx>
      <c:valAx>
        <c:axId val="6208196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Water depth within BMP (mm)</a:t>
                </a:r>
              </a:p>
            </c:rich>
          </c:tx>
          <c:layout>
            <c:manualLayout>
              <c:xMode val="edge"/>
              <c:yMode val="edge"/>
              <c:x val="2.2570114329916829E-2"/>
              <c:y val="0.15012430992936537"/>
            </c:manualLayout>
          </c:layout>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822280"/>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chart" Target="../charts/chart2.xm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252208</xdr:colOff>
      <xdr:row>16</xdr:row>
      <xdr:rowOff>48867</xdr:rowOff>
    </xdr:from>
    <xdr:to>
      <xdr:col>12</xdr:col>
      <xdr:colOff>419845</xdr:colOff>
      <xdr:row>32</xdr:row>
      <xdr:rowOff>182051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107011</xdr:colOff>
      <xdr:row>8</xdr:row>
      <xdr:rowOff>243177</xdr:rowOff>
    </xdr:from>
    <xdr:to>
      <xdr:col>17</xdr:col>
      <xdr:colOff>53109</xdr:colOff>
      <xdr:row>9</xdr:row>
      <xdr:rowOff>161426</xdr:rowOff>
    </xdr:to>
    <mc:AlternateContent xmlns:mc="http://schemas.openxmlformats.org/markup-compatibility/2006" xmlns:a14="http://schemas.microsoft.com/office/drawing/2010/main">
      <mc:Choice Requires="a14">
        <xdr:sp macro="" textlink="">
          <xdr:nvSpPr>
            <xdr:cNvPr id="4" name="TextBox 1">
              <a:extLst>
                <a:ext uri="{FF2B5EF4-FFF2-40B4-BE49-F238E27FC236}">
                  <a16:creationId xmlns:a16="http://schemas.microsoft.com/office/drawing/2014/main" id="{00000000-0008-0000-0000-000004000000}"/>
                </a:ext>
              </a:extLst>
            </xdr:cNvPr>
            <xdr:cNvSpPr txBox="1"/>
          </xdr:nvSpPr>
          <xdr:spPr>
            <a:xfrm>
              <a:off x="10706431" y="1782417"/>
              <a:ext cx="1195778" cy="284009"/>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en-US" b="0" i="1">
                        <a:latin typeface="Cambria Math" panose="02040503050406030204" pitchFamily="18" charset="0"/>
                      </a:rPr>
                      <m:t>𝑞</m:t>
                    </m:r>
                    <m:r>
                      <a:rPr lang="en-US" b="0" i="1">
                        <a:latin typeface="Cambria Math" panose="02040503050406030204" pitchFamily="18" charset="0"/>
                      </a:rPr>
                      <m:t>=</m:t>
                    </m:r>
                    <m:sSub>
                      <m:sSubPr>
                        <m:ctrlPr>
                          <a:rPr lang="en-US" b="0" i="1">
                            <a:latin typeface="Cambria Math" panose="02040503050406030204" pitchFamily="18" charset="0"/>
                          </a:rPr>
                        </m:ctrlPr>
                      </m:sSubPr>
                      <m:e>
                        <m:r>
                          <a:rPr lang="en-US" b="0" i="1">
                            <a:latin typeface="Cambria Math" panose="02040503050406030204" pitchFamily="18" charset="0"/>
                          </a:rPr>
                          <m:t>𝐾</m:t>
                        </m:r>
                      </m:e>
                      <m:sub>
                        <m:r>
                          <a:rPr lang="en-US" b="0" i="1">
                            <a:latin typeface="Cambria Math" panose="02040503050406030204" pitchFamily="18" charset="0"/>
                          </a:rPr>
                          <m:t>𝑠</m:t>
                        </m:r>
                      </m:sub>
                    </m:sSub>
                    <m:r>
                      <a:rPr lang="en-US" b="0" i="1">
                        <a:latin typeface="Cambria Math" panose="02040503050406030204" pitchFamily="18" charset="0"/>
                        <a:ea typeface="Cambria Math" panose="02040503050406030204" pitchFamily="18" charset="0"/>
                      </a:rPr>
                      <m:t>×</m:t>
                    </m:r>
                    <m:r>
                      <a:rPr lang="en-US" b="0" i="1">
                        <a:latin typeface="Cambria Math" panose="02040503050406030204" pitchFamily="18" charset="0"/>
                      </a:rPr>
                      <m:t>𝐽</m:t>
                    </m:r>
                  </m:oMath>
                </m:oMathPara>
              </a14:m>
              <a:endParaRPr lang="en-US"/>
            </a:p>
          </xdr:txBody>
        </xdr:sp>
      </mc:Choice>
      <mc:Fallback xmlns="">
        <xdr:sp macro="" textlink="">
          <xdr:nvSpPr>
            <xdr:cNvPr id="4" name="TextBox 1">
              <a:extLst>
                <a:ext uri="{FF2B5EF4-FFF2-40B4-BE49-F238E27FC236}">
                  <a16:creationId xmlns:a16="http://schemas.microsoft.com/office/drawing/2014/main" id="{00000000-0008-0000-0000-000004000000}"/>
                </a:ext>
              </a:extLst>
            </xdr:cNvPr>
            <xdr:cNvSpPr txBox="1"/>
          </xdr:nvSpPr>
          <xdr:spPr>
            <a:xfrm>
              <a:off x="10706431" y="1782417"/>
              <a:ext cx="1195778" cy="284009"/>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b="0" i="0">
                  <a:latin typeface="Cambria Math" panose="02040503050406030204" pitchFamily="18" charset="0"/>
                </a:rPr>
                <a:t>𝑞=𝐾_𝑠</a:t>
              </a:r>
              <a:r>
                <a:rPr lang="en-US" b="0" i="0">
                  <a:latin typeface="Cambria Math" panose="02040503050406030204" pitchFamily="18" charset="0"/>
                  <a:ea typeface="Cambria Math" panose="02040503050406030204" pitchFamily="18" charset="0"/>
                </a:rPr>
                <a:t>×</a:t>
              </a:r>
              <a:r>
                <a:rPr lang="en-US" b="0" i="0">
                  <a:latin typeface="Cambria Math" panose="02040503050406030204" pitchFamily="18" charset="0"/>
                </a:rPr>
                <a:t>𝐽</a:t>
              </a:r>
              <a:endParaRPr lang="en-US"/>
            </a:p>
          </xdr:txBody>
        </xdr:sp>
      </mc:Fallback>
    </mc:AlternateContent>
    <xdr:clientData/>
  </xdr:twoCellAnchor>
  <xdr:twoCellAnchor>
    <xdr:from>
      <xdr:col>15</xdr:col>
      <xdr:colOff>193482</xdr:colOff>
      <xdr:row>18</xdr:row>
      <xdr:rowOff>169628</xdr:rowOff>
    </xdr:from>
    <xdr:to>
      <xdr:col>17</xdr:col>
      <xdr:colOff>88347</xdr:colOff>
      <xdr:row>21</xdr:row>
      <xdr:rowOff>162000</xdr:rowOff>
    </xdr:to>
    <mc:AlternateContent xmlns:mc="http://schemas.openxmlformats.org/markup-compatibility/2006" xmlns:a14="http://schemas.microsoft.com/office/drawing/2010/main">
      <mc:Choice Requires="a14">
        <xdr:sp macro="" textlink="">
          <xdr:nvSpPr>
            <xdr:cNvPr id="5" name="TextBox 1">
              <a:extLst>
                <a:ext uri="{FF2B5EF4-FFF2-40B4-BE49-F238E27FC236}">
                  <a16:creationId xmlns:a16="http://schemas.microsoft.com/office/drawing/2014/main" id="{00000000-0008-0000-0000-000005000000}"/>
                </a:ext>
              </a:extLst>
            </xdr:cNvPr>
            <xdr:cNvSpPr txBox="1"/>
          </xdr:nvSpPr>
          <xdr:spPr>
            <a:xfrm>
              <a:off x="10792902" y="3720548"/>
              <a:ext cx="1144545" cy="541012"/>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en-US" b="0" i="1">
                        <a:latin typeface="Cambria Math" panose="02040503050406030204" pitchFamily="18" charset="0"/>
                      </a:rPr>
                      <m:t>𝐽</m:t>
                    </m:r>
                    <m:r>
                      <a:rPr lang="en-US" b="0" i="1">
                        <a:latin typeface="Cambria Math" panose="02040503050406030204" pitchFamily="18" charset="0"/>
                      </a:rPr>
                      <m:t>=</m:t>
                    </m:r>
                    <m:f>
                      <m:fPr>
                        <m:ctrlPr>
                          <a:rPr lang="en-US" b="0" i="1">
                            <a:latin typeface="Cambria Math" panose="02040503050406030204" pitchFamily="18" charset="0"/>
                          </a:rPr>
                        </m:ctrlPr>
                      </m:fPr>
                      <m:num>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𝑚𝑒𝑎𝑛</m:t>
                            </m:r>
                          </m:sub>
                        </m:sSub>
                      </m:num>
                      <m:den>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𝑊𝑇</m:t>
                            </m:r>
                          </m:sub>
                        </m:sSub>
                      </m:den>
                    </m:f>
                    <m:r>
                      <a:rPr lang="en-US" b="0" i="1">
                        <a:latin typeface="Cambria Math" panose="02040503050406030204" pitchFamily="18" charset="0"/>
                      </a:rPr>
                      <m:t> </m:t>
                    </m:r>
                  </m:oMath>
                </m:oMathPara>
              </a14:m>
              <a:endParaRPr lang="en-US"/>
            </a:p>
          </xdr:txBody>
        </xdr:sp>
      </mc:Choice>
      <mc:Fallback xmlns="">
        <xdr:sp macro="" textlink="">
          <xdr:nvSpPr>
            <xdr:cNvPr id="5" name="TextBox 1">
              <a:extLst>
                <a:ext uri="{FF2B5EF4-FFF2-40B4-BE49-F238E27FC236}">
                  <a16:creationId xmlns:a16="http://schemas.microsoft.com/office/drawing/2014/main" id="{00000000-0008-0000-0000-000005000000}"/>
                </a:ext>
              </a:extLst>
            </xdr:cNvPr>
            <xdr:cNvSpPr txBox="1"/>
          </xdr:nvSpPr>
          <xdr:spPr>
            <a:xfrm>
              <a:off x="10792902" y="3720548"/>
              <a:ext cx="1144545" cy="541012"/>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b="0" i="0">
                  <a:latin typeface="Cambria Math" panose="02040503050406030204" pitchFamily="18" charset="0"/>
                </a:rPr>
                <a:t>𝐽=𝐷_𝑚𝑒𝑎𝑛/𝐷_𝑊𝑇   </a:t>
              </a:r>
              <a:endParaRPr lang="en-US"/>
            </a:p>
          </xdr:txBody>
        </xdr:sp>
      </mc:Fallback>
    </mc:AlternateContent>
    <xdr:clientData/>
  </xdr:twoCellAnchor>
  <xdr:twoCellAnchor>
    <xdr:from>
      <xdr:col>13</xdr:col>
      <xdr:colOff>183211</xdr:colOff>
      <xdr:row>26</xdr:row>
      <xdr:rowOff>173273</xdr:rowOff>
    </xdr:from>
    <xdr:to>
      <xdr:col>15</xdr:col>
      <xdr:colOff>268065</xdr:colOff>
      <xdr:row>29</xdr:row>
      <xdr:rowOff>166928</xdr:rowOff>
    </xdr:to>
    <mc:AlternateContent xmlns:mc="http://schemas.openxmlformats.org/markup-compatibility/2006" xmlns:a14="http://schemas.microsoft.com/office/drawing/2010/main">
      <mc:Choice Requires="a14">
        <xdr:sp macro="" textlink="">
          <xdr:nvSpPr>
            <xdr:cNvPr id="6" name="TextBox 1">
              <a:extLst>
                <a:ext uri="{FF2B5EF4-FFF2-40B4-BE49-F238E27FC236}">
                  <a16:creationId xmlns:a16="http://schemas.microsoft.com/office/drawing/2014/main" id="{00000000-0008-0000-0000-000006000000}"/>
                </a:ext>
              </a:extLst>
            </xdr:cNvPr>
            <xdr:cNvSpPr txBox="1"/>
          </xdr:nvSpPr>
          <xdr:spPr>
            <a:xfrm>
              <a:off x="9532951" y="5187233"/>
              <a:ext cx="1334534" cy="542295"/>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n-US" b="0" i="1">
                            <a:latin typeface="Cambria Math" panose="02040503050406030204" pitchFamily="18" charset="0"/>
                          </a:rPr>
                        </m:ctrlPr>
                      </m:sSubPr>
                      <m:e>
                        <m:r>
                          <a:rPr lang="en-US" b="0" i="1">
                            <a:latin typeface="Cambria Math" panose="02040503050406030204" pitchFamily="18" charset="0"/>
                          </a:rPr>
                          <m:t>𝐽</m:t>
                        </m:r>
                      </m:e>
                      <m:sub>
                        <m:r>
                          <a:rPr lang="en-US" b="0" i="1">
                            <a:latin typeface="Cambria Math" panose="02040503050406030204" pitchFamily="18" charset="0"/>
                          </a:rPr>
                          <m:t>𝑡</m:t>
                        </m:r>
                        <m:r>
                          <a:rPr lang="en-US" b="0" i="1">
                            <a:latin typeface="Cambria Math" panose="02040503050406030204" pitchFamily="18" charset="0"/>
                          </a:rPr>
                          <m:t>=0</m:t>
                        </m:r>
                      </m:sub>
                    </m:sSub>
                    <m:r>
                      <a:rPr lang="en-US" b="0" i="1">
                        <a:latin typeface="Cambria Math" panose="02040503050406030204" pitchFamily="18" charset="0"/>
                      </a:rPr>
                      <m:t>=</m:t>
                    </m:r>
                    <m:f>
                      <m:fPr>
                        <m:ctrlPr>
                          <a:rPr lang="en-US" b="0" i="1">
                            <a:latin typeface="Cambria Math" panose="02040503050406030204" pitchFamily="18" charset="0"/>
                          </a:rPr>
                        </m:ctrlPr>
                      </m:fPr>
                      <m:num>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𝑚𝑎𝑥</m:t>
                            </m:r>
                          </m:sub>
                        </m:sSub>
                      </m:num>
                      <m:den>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𝑊𝑇</m:t>
                            </m:r>
                          </m:sub>
                        </m:sSub>
                      </m:den>
                    </m:f>
                    <m:r>
                      <a:rPr lang="en-US" b="0" i="1">
                        <a:latin typeface="Cambria Math" panose="02040503050406030204" pitchFamily="18" charset="0"/>
                      </a:rPr>
                      <m:t> </m:t>
                    </m:r>
                  </m:oMath>
                </m:oMathPara>
              </a14:m>
              <a:endParaRPr lang="en-US"/>
            </a:p>
          </xdr:txBody>
        </xdr:sp>
      </mc:Choice>
      <mc:Fallback xmlns="">
        <xdr:sp macro="" textlink="">
          <xdr:nvSpPr>
            <xdr:cNvPr id="6" name="TextBox 1">
              <a:extLst>
                <a:ext uri="{FF2B5EF4-FFF2-40B4-BE49-F238E27FC236}">
                  <a16:creationId xmlns:a16="http://schemas.microsoft.com/office/drawing/2014/main" id="{00000000-0008-0000-0000-000006000000}"/>
                </a:ext>
              </a:extLst>
            </xdr:cNvPr>
            <xdr:cNvSpPr txBox="1"/>
          </xdr:nvSpPr>
          <xdr:spPr>
            <a:xfrm>
              <a:off x="9532951" y="5187233"/>
              <a:ext cx="1334534" cy="542295"/>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b="0" i="0">
                  <a:latin typeface="Cambria Math" panose="02040503050406030204" pitchFamily="18" charset="0"/>
                </a:rPr>
                <a:t>𝐽_(𝑡=0)=𝐷_𝑚𝑎𝑥/𝐷_𝑊𝑇   </a:t>
              </a:r>
              <a:endParaRPr lang="en-US"/>
            </a:p>
          </xdr:txBody>
        </xdr:sp>
      </mc:Fallback>
    </mc:AlternateContent>
    <xdr:clientData/>
  </xdr:twoCellAnchor>
  <xdr:twoCellAnchor>
    <xdr:from>
      <xdr:col>15</xdr:col>
      <xdr:colOff>473103</xdr:colOff>
      <xdr:row>28</xdr:row>
      <xdr:rowOff>40750</xdr:rowOff>
    </xdr:from>
    <xdr:to>
      <xdr:col>16</xdr:col>
      <xdr:colOff>514516</xdr:colOff>
      <xdr:row>28</xdr:row>
      <xdr:rowOff>49035</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a:xfrm flipV="1">
          <a:off x="11072523" y="5420470"/>
          <a:ext cx="666253" cy="8285"/>
        </a:xfrm>
        <a:prstGeom prst="straightConnector1">
          <a:avLst/>
        </a:prstGeom>
        <a:ln w="76200">
          <a:solidFill>
            <a:schemeClr val="accent1"/>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133516</xdr:colOff>
      <xdr:row>26</xdr:row>
      <xdr:rowOff>115294</xdr:rowOff>
    </xdr:from>
    <xdr:to>
      <xdr:col>19</xdr:col>
      <xdr:colOff>588856</xdr:colOff>
      <xdr:row>29</xdr:row>
      <xdr:rowOff>108949</xdr:rowOff>
    </xdr:to>
    <mc:AlternateContent xmlns:mc="http://schemas.openxmlformats.org/markup-compatibility/2006" xmlns:a14="http://schemas.microsoft.com/office/drawing/2010/main">
      <mc:Choice Requires="a14">
        <xdr:sp macro="" textlink="">
          <xdr:nvSpPr>
            <xdr:cNvPr id="11" name="TextBox 1">
              <a:extLst>
                <a:ext uri="{FF2B5EF4-FFF2-40B4-BE49-F238E27FC236}">
                  <a16:creationId xmlns:a16="http://schemas.microsoft.com/office/drawing/2014/main" id="{00000000-0008-0000-0000-00000B000000}"/>
                </a:ext>
              </a:extLst>
            </xdr:cNvPr>
            <xdr:cNvSpPr txBox="1"/>
          </xdr:nvSpPr>
          <xdr:spPr>
            <a:xfrm>
              <a:off x="11982616" y="5129254"/>
              <a:ext cx="1705020" cy="542295"/>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n-US" b="0" i="1">
                            <a:latin typeface="Cambria Math" panose="02040503050406030204" pitchFamily="18" charset="0"/>
                          </a:rPr>
                        </m:ctrlPr>
                      </m:sSubPr>
                      <m:e>
                        <m:r>
                          <a:rPr lang="en-US" b="0" i="1">
                            <a:latin typeface="Cambria Math" panose="02040503050406030204" pitchFamily="18" charset="0"/>
                          </a:rPr>
                          <m:t>𝐽</m:t>
                        </m:r>
                      </m:e>
                      <m:sub>
                        <m:r>
                          <a:rPr lang="en-US" b="0" i="1">
                            <a:latin typeface="Cambria Math" panose="02040503050406030204" pitchFamily="18" charset="0"/>
                          </a:rPr>
                          <m:t>𝑦</m:t>
                        </m:r>
                        <m:r>
                          <a:rPr lang="en-US" b="0" i="1">
                            <a:latin typeface="Cambria Math" panose="02040503050406030204" pitchFamily="18" charset="0"/>
                          </a:rPr>
                          <m:t>=0</m:t>
                        </m:r>
                      </m:sub>
                    </m:sSub>
                    <m:r>
                      <a:rPr lang="en-US" b="0" i="1">
                        <a:latin typeface="Cambria Math" panose="02040503050406030204" pitchFamily="18" charset="0"/>
                      </a:rPr>
                      <m:t>=</m:t>
                    </m:r>
                    <m:f>
                      <m:fPr>
                        <m:ctrlPr>
                          <a:rPr lang="en-US" b="0" i="1">
                            <a:latin typeface="Cambria Math" panose="02040503050406030204" pitchFamily="18" charset="0"/>
                          </a:rPr>
                        </m:ctrlPr>
                      </m:fPr>
                      <m:num>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𝑊𝑇</m:t>
                            </m:r>
                          </m:sub>
                        </m:sSub>
                      </m:num>
                      <m:den>
                        <m:sSub>
                          <m:sSubPr>
                            <m:ctrlPr>
                              <a:rPr lang="en-US" b="0" i="1">
                                <a:latin typeface="Cambria Math" panose="02040503050406030204" pitchFamily="18" charset="0"/>
                              </a:rPr>
                            </m:ctrlPr>
                          </m:sSubPr>
                          <m:e>
                            <m:r>
                              <a:rPr lang="en-US" b="0" i="1">
                                <a:latin typeface="Cambria Math" panose="02040503050406030204" pitchFamily="18" charset="0"/>
                              </a:rPr>
                              <m:t>𝐷</m:t>
                            </m:r>
                          </m:e>
                          <m:sub>
                            <m:r>
                              <a:rPr lang="en-US" b="0" i="1">
                                <a:latin typeface="Cambria Math" panose="02040503050406030204" pitchFamily="18" charset="0"/>
                              </a:rPr>
                              <m:t>𝑊𝑇</m:t>
                            </m:r>
                          </m:sub>
                        </m:sSub>
                      </m:den>
                    </m:f>
                    <m:r>
                      <a:rPr lang="en-US" b="0" i="1">
                        <a:latin typeface="Cambria Math" panose="02040503050406030204" pitchFamily="18" charset="0"/>
                      </a:rPr>
                      <m:t>=1 </m:t>
                    </m:r>
                  </m:oMath>
                </m:oMathPara>
              </a14:m>
              <a:endParaRPr lang="en-US"/>
            </a:p>
          </xdr:txBody>
        </xdr:sp>
      </mc:Choice>
      <mc:Fallback xmlns="">
        <xdr:sp macro="" textlink="">
          <xdr:nvSpPr>
            <xdr:cNvPr id="11" name="TextBox 1">
              <a:extLst>
                <a:ext uri="{FF2B5EF4-FFF2-40B4-BE49-F238E27FC236}">
                  <a16:creationId xmlns:a16="http://schemas.microsoft.com/office/drawing/2014/main" id="{00000000-0008-0000-0000-00000B000000}"/>
                </a:ext>
              </a:extLst>
            </xdr:cNvPr>
            <xdr:cNvSpPr txBox="1"/>
          </xdr:nvSpPr>
          <xdr:spPr>
            <a:xfrm>
              <a:off x="11982616" y="5129254"/>
              <a:ext cx="1705020" cy="542295"/>
            </a:xfrm>
            <a:prstGeom prst="rect">
              <a:avLst/>
            </a:prstGeom>
            <a:noFill/>
          </xdr:spPr>
          <xdr:txBody>
            <a:bodyPr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b="0" i="0">
                  <a:latin typeface="Cambria Math" panose="02040503050406030204" pitchFamily="18" charset="0"/>
                </a:rPr>
                <a:t>𝐽_(𝑦=0)=𝐷_𝑊𝑇/𝐷_𝑊𝑇 =1 </a:t>
              </a:r>
              <a:endParaRPr lang="en-US"/>
            </a:p>
          </xdr:txBody>
        </xdr:sp>
      </mc:Fallback>
    </mc:AlternateContent>
    <xdr:clientData/>
  </xdr:twoCellAnchor>
  <xdr:twoCellAnchor editAs="oneCell">
    <xdr:from>
      <xdr:col>4</xdr:col>
      <xdr:colOff>182880</xdr:colOff>
      <xdr:row>2</xdr:row>
      <xdr:rowOff>155713</xdr:rowOff>
    </xdr:from>
    <xdr:to>
      <xdr:col>12</xdr:col>
      <xdr:colOff>533400</xdr:colOff>
      <xdr:row>15</xdr:row>
      <xdr:rowOff>86834</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a:stretch>
          <a:fillRect/>
        </a:stretch>
      </xdr:blipFill>
      <xdr:spPr>
        <a:xfrm>
          <a:off x="4526280" y="727213"/>
          <a:ext cx="5036820" cy="25524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434272</xdr:colOff>
      <xdr:row>30</xdr:row>
      <xdr:rowOff>136768</xdr:rowOff>
    </xdr:from>
    <xdr:to>
      <xdr:col>15</xdr:col>
      <xdr:colOff>363039</xdr:colOff>
      <xdr:row>55</xdr:row>
      <xdr:rowOff>17145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216817</xdr:colOff>
      <xdr:row>4</xdr:row>
      <xdr:rowOff>82604</xdr:rowOff>
    </xdr:from>
    <xdr:to>
      <xdr:col>11</xdr:col>
      <xdr:colOff>444072</xdr:colOff>
      <xdr:row>27</xdr:row>
      <xdr:rowOff>128922</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4522117" y="1035104"/>
          <a:ext cx="4776395" cy="4542118"/>
          <a:chOff x="1005840" y="704285"/>
          <a:chExt cx="4776395" cy="4459386"/>
        </a:xfrm>
      </xdr:grpSpPr>
      <xdr:sp macro="" textlink="">
        <xdr:nvSpPr>
          <xdr:cNvPr id="4" name="Rectangle 3">
            <a:extLst>
              <a:ext uri="{FF2B5EF4-FFF2-40B4-BE49-F238E27FC236}">
                <a16:creationId xmlns:a16="http://schemas.microsoft.com/office/drawing/2014/main" id="{00000000-0008-0000-0100-000004000000}"/>
              </a:ext>
            </a:extLst>
          </xdr:cNvPr>
          <xdr:cNvSpPr/>
        </xdr:nvSpPr>
        <xdr:spPr>
          <a:xfrm>
            <a:off x="1005840" y="983961"/>
            <a:ext cx="4761773" cy="4179710"/>
          </a:xfrm>
          <a:prstGeom prst="rect">
            <a:avLst/>
          </a:prstGeom>
          <a:gradFill>
            <a:gsLst>
              <a:gs pos="0">
                <a:schemeClr val="bg2">
                  <a:lumMod val="10000"/>
                </a:schemeClr>
              </a:gs>
              <a:gs pos="100000">
                <a:srgbClr val="7E714E"/>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CA"/>
          </a:p>
        </xdr:txBody>
      </xdr:sp>
      <xdr:sp macro="" textlink="">
        <xdr:nvSpPr>
          <xdr:cNvPr id="5" name="Trapezoid 4">
            <a:extLst>
              <a:ext uri="{FF2B5EF4-FFF2-40B4-BE49-F238E27FC236}">
                <a16:creationId xmlns:a16="http://schemas.microsoft.com/office/drawing/2014/main" id="{00000000-0008-0000-0100-000005000000}"/>
              </a:ext>
            </a:extLst>
          </xdr:cNvPr>
          <xdr:cNvSpPr/>
        </xdr:nvSpPr>
        <xdr:spPr>
          <a:xfrm rot="10800000">
            <a:off x="2043953" y="983955"/>
            <a:ext cx="2707339" cy="1559361"/>
          </a:xfrm>
          <a:prstGeom prst="trapezoid">
            <a:avLst>
              <a:gd name="adj" fmla="val 21064"/>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pic>
        <xdr:nvPicPr>
          <xdr:cNvPr id="6" name="Picture 5" descr="C:\Users\jenny.hill\AppData\Local\Microsoft\Windows\Temporary Internet Files\Content.IE5\D0ES3M5O\Grass[1].pn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colorTemperature colorTemp="4700"/>
                    </a14:imgEffect>
                    <a14:imgEffect>
                      <a14:saturation sat="66000"/>
                    </a14:imgEffect>
                  </a14:imgLayer>
                </a14:imgProps>
              </a:ext>
              <a:ext uri="{28A0092B-C50C-407E-A947-70E740481C1C}">
                <a14:useLocalDpi xmlns:a14="http://schemas.microsoft.com/office/drawing/2010/main" val="0"/>
              </a:ext>
            </a:extLst>
          </a:blip>
          <a:srcRect/>
          <a:stretch>
            <a:fillRect/>
          </a:stretch>
        </xdr:blipFill>
        <xdr:spPr bwMode="auto">
          <a:xfrm>
            <a:off x="1025987" y="718103"/>
            <a:ext cx="479496" cy="32415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C:\Users\jenny.hill\AppData\Local\Microsoft\Windows\Temporary Internet Files\Content.IE5\D0ES3M5O\Grass[1].pn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185667" y="704286"/>
            <a:ext cx="581946" cy="3241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1005840" y="4261092"/>
            <a:ext cx="4776395" cy="902579"/>
          </a:xfrm>
          <a:prstGeom prst="rect">
            <a:avLst/>
          </a:prstGeom>
          <a:gradFill flip="none" rotWithShape="1">
            <a:gsLst>
              <a:gs pos="81000">
                <a:srgbClr val="00B0F0">
                  <a:alpha val="55000"/>
                </a:srgbClr>
              </a:gs>
              <a:gs pos="100000">
                <a:schemeClr val="accent1">
                  <a:alpha val="0"/>
                </a:schemeClr>
              </a:gs>
            </a:gsLst>
            <a:lin ang="16200000" scaled="1"/>
            <a:tileRect/>
          </a:gradFill>
          <a:ln>
            <a:noFill/>
          </a:ln>
        </xdr:spPr>
        <xdr:style>
          <a:lnRef idx="2">
            <a:schemeClr val="accent5">
              <a:shade val="50000"/>
            </a:schemeClr>
          </a:lnRef>
          <a:fillRef idx="1">
            <a:schemeClr val="accent5"/>
          </a:fillRef>
          <a:effectRef idx="0">
            <a:schemeClr val="accent5"/>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9" name="Trapezoid 8">
            <a:extLst>
              <a:ext uri="{FF2B5EF4-FFF2-40B4-BE49-F238E27FC236}">
                <a16:creationId xmlns:a16="http://schemas.microsoft.com/office/drawing/2014/main" id="{00000000-0008-0000-0100-000009000000}"/>
              </a:ext>
            </a:extLst>
          </xdr:cNvPr>
          <xdr:cNvSpPr/>
        </xdr:nvSpPr>
        <xdr:spPr>
          <a:xfrm rot="10800000">
            <a:off x="2642576" y="1743154"/>
            <a:ext cx="1492259" cy="800159"/>
          </a:xfrm>
          <a:prstGeom prst="trapezoid">
            <a:avLst>
              <a:gd name="adj" fmla="val 0"/>
            </a:avLst>
          </a:prstGeom>
          <a:solidFill>
            <a:srgbClr val="00B0F0">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10" name="Straight Connector 9">
            <a:extLst>
              <a:ext uri="{FF2B5EF4-FFF2-40B4-BE49-F238E27FC236}">
                <a16:creationId xmlns:a16="http://schemas.microsoft.com/office/drawing/2014/main" id="{00000000-0008-0000-0100-00000A000000}"/>
              </a:ext>
            </a:extLst>
          </xdr:cNvPr>
          <xdr:cNvCxnSpPr/>
        </xdr:nvCxnSpPr>
        <xdr:spPr>
          <a:xfrm>
            <a:off x="1634536" y="983959"/>
            <a:ext cx="3551131" cy="0"/>
          </a:xfrm>
          <a:prstGeom prst="line">
            <a:avLst/>
          </a:prstGeom>
          <a:ln w="38100">
            <a:solidFill>
              <a:schemeClr val="accent2"/>
            </a:solidFill>
            <a:prstDash val="sysDash"/>
          </a:ln>
        </xdr:spPr>
        <xdr:style>
          <a:lnRef idx="1">
            <a:schemeClr val="accent1"/>
          </a:lnRef>
          <a:fillRef idx="0">
            <a:schemeClr val="accent1"/>
          </a:fillRef>
          <a:effectRef idx="0">
            <a:schemeClr val="accent1"/>
          </a:effectRef>
          <a:fontRef idx="minor">
            <a:schemeClr val="tx1"/>
          </a:fontRef>
        </xdr:style>
      </xdr:cxnSp>
      <xdr:sp macro="" textlink="">
        <xdr:nvSpPr>
          <xdr:cNvPr id="11" name="Isosceles Triangle 10">
            <a:extLst>
              <a:ext uri="{FF2B5EF4-FFF2-40B4-BE49-F238E27FC236}">
                <a16:creationId xmlns:a16="http://schemas.microsoft.com/office/drawing/2014/main" id="{00000000-0008-0000-0100-00000B000000}"/>
              </a:ext>
            </a:extLst>
          </xdr:cNvPr>
          <xdr:cNvSpPr/>
        </xdr:nvSpPr>
        <xdr:spPr>
          <a:xfrm rot="10800000">
            <a:off x="4894730" y="4105156"/>
            <a:ext cx="383984" cy="294049"/>
          </a:xfrm>
          <a:prstGeom prst="triangl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12" name="Straight Arrow Connector 11">
            <a:extLst>
              <a:ext uri="{FF2B5EF4-FFF2-40B4-BE49-F238E27FC236}">
                <a16:creationId xmlns:a16="http://schemas.microsoft.com/office/drawing/2014/main" id="{00000000-0008-0000-0100-00000C000000}"/>
              </a:ext>
            </a:extLst>
          </xdr:cNvPr>
          <xdr:cNvCxnSpPr/>
        </xdr:nvCxnSpPr>
        <xdr:spPr>
          <a:xfrm flipH="1">
            <a:off x="3529346" y="1042261"/>
            <a:ext cx="12098" cy="1501054"/>
          </a:xfrm>
          <a:prstGeom prst="straightConnector1">
            <a:avLst/>
          </a:prstGeom>
          <a:ln w="38100">
            <a:solidFill>
              <a:schemeClr val="tx1"/>
            </a:solidFill>
            <a:headEnd type="triangle"/>
            <a:tailEnd type="triangle"/>
          </a:ln>
        </xdr:spPr>
        <xdr:style>
          <a:lnRef idx="1">
            <a:schemeClr val="accent4"/>
          </a:lnRef>
          <a:fillRef idx="0">
            <a:schemeClr val="accent4"/>
          </a:fillRef>
          <a:effectRef idx="0">
            <a:schemeClr val="accent4"/>
          </a:effectRef>
          <a:fontRef idx="minor">
            <a:schemeClr val="tx1"/>
          </a:fontRef>
        </xdr:style>
      </xdr:cxnSp>
      <xdr:sp macro="" textlink="">
        <xdr:nvSpPr>
          <xdr:cNvPr id="13" name="TextBox 29">
            <a:extLst>
              <a:ext uri="{FF2B5EF4-FFF2-40B4-BE49-F238E27FC236}">
                <a16:creationId xmlns:a16="http://schemas.microsoft.com/office/drawing/2014/main" id="{00000000-0008-0000-0100-00000D000000}"/>
              </a:ext>
            </a:extLst>
          </xdr:cNvPr>
          <xdr:cNvSpPr txBox="1"/>
        </xdr:nvSpPr>
        <xdr:spPr>
          <a:xfrm>
            <a:off x="2832846" y="1228214"/>
            <a:ext cx="577253" cy="369332"/>
          </a:xfrm>
          <a:prstGeom prst="rect">
            <a:avLst/>
          </a:prstGeom>
          <a:ln>
            <a:noFill/>
          </a:ln>
        </xdr:spPr>
        <xdr:style>
          <a:lnRef idx="2">
            <a:schemeClr val="accent4"/>
          </a:lnRef>
          <a:fillRef idx="1">
            <a:schemeClr val="lt1"/>
          </a:fillRef>
          <a:effectRef idx="0">
            <a:schemeClr val="accent4"/>
          </a:effectRef>
          <a:fontRef idx="minor">
            <a:schemeClr val="dk1"/>
          </a:fontRef>
        </xdr:style>
        <xdr:txBody>
          <a:bodyPr wrap="square" rtlCol="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i="1" baseline="0"/>
              <a:t>У</a:t>
            </a:r>
            <a:r>
              <a:rPr lang="en-US" i="1" baseline="-25000"/>
              <a:t>max</a:t>
            </a:r>
          </a:p>
        </xdr:txBody>
      </xdr:sp>
      <xdr:pic>
        <xdr:nvPicPr>
          <xdr:cNvPr id="14" name="Picture 13" descr="C:\Users\jenny.hill\AppData\Local\Microsoft\Windows\Temporary Internet Files\Content.IE5\D0ES3M5O\Grass[1].png">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29141" y="704285"/>
            <a:ext cx="581946" cy="32415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Picture 14" descr="C:\Users\jenny.hill\AppData\Local\Microsoft\Windows\Temporary Internet Files\Content.IE5\D0ES3M5O\Grass[1].png">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71559" y="718103"/>
            <a:ext cx="581946" cy="3241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Bent Arrow 15">
            <a:extLst>
              <a:ext uri="{FF2B5EF4-FFF2-40B4-BE49-F238E27FC236}">
                <a16:creationId xmlns:a16="http://schemas.microsoft.com/office/drawing/2014/main" id="{00000000-0008-0000-0100-000010000000}"/>
              </a:ext>
            </a:extLst>
          </xdr:cNvPr>
          <xdr:cNvSpPr/>
        </xdr:nvSpPr>
        <xdr:spPr>
          <a:xfrm rot="5400000">
            <a:off x="3958680" y="1921853"/>
            <a:ext cx="1510731" cy="1158419"/>
          </a:xfrm>
          <a:prstGeom prst="bentArrow">
            <a:avLst>
              <a:gd name="adj1" fmla="val 65785"/>
              <a:gd name="adj2" fmla="val 40787"/>
              <a:gd name="adj3" fmla="val 28289"/>
              <a:gd name="adj4" fmla="val 51419"/>
            </a:avLst>
          </a:prstGeom>
          <a:solidFill>
            <a:srgbClr val="00B0F0">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solidFill>
                <a:schemeClr val="tx1"/>
              </a:solidFill>
            </a:endParaRPr>
          </a:p>
        </xdr:txBody>
      </xdr:sp>
      <xdr:sp macro="" textlink="">
        <xdr:nvSpPr>
          <xdr:cNvPr id="17" name="Bent Arrow 16">
            <a:extLst>
              <a:ext uri="{FF2B5EF4-FFF2-40B4-BE49-F238E27FC236}">
                <a16:creationId xmlns:a16="http://schemas.microsoft.com/office/drawing/2014/main" id="{00000000-0008-0000-0100-000011000000}"/>
              </a:ext>
            </a:extLst>
          </xdr:cNvPr>
          <xdr:cNvSpPr/>
        </xdr:nvSpPr>
        <xdr:spPr>
          <a:xfrm rot="16200000" flipH="1">
            <a:off x="1308002" y="1921853"/>
            <a:ext cx="1510731" cy="1158419"/>
          </a:xfrm>
          <a:prstGeom prst="bentArrow">
            <a:avLst>
              <a:gd name="adj1" fmla="val 65785"/>
              <a:gd name="adj2" fmla="val 40787"/>
              <a:gd name="adj3" fmla="val 28289"/>
              <a:gd name="adj4" fmla="val 51419"/>
            </a:avLst>
          </a:prstGeom>
          <a:solidFill>
            <a:srgbClr val="00B0F0">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solidFill>
                <a:schemeClr val="tx1"/>
              </a:solidFill>
            </a:endParaRPr>
          </a:p>
        </xdr:txBody>
      </xdr:sp>
    </xdr:grpSp>
    <xdr:clientData/>
  </xdr:twoCellAnchor>
  <xdr:oneCellAnchor>
    <xdr:from>
      <xdr:col>12</xdr:col>
      <xdr:colOff>194086</xdr:colOff>
      <xdr:row>12</xdr:row>
      <xdr:rowOff>68580</xdr:rowOff>
    </xdr:from>
    <xdr:ext cx="3596049" cy="468013"/>
    <xdr:sp macro="" textlink="">
      <xdr:nvSpPr>
        <xdr:cNvPr id="18" name="TextBox 17">
          <a:extLst>
            <a:ext uri="{FF2B5EF4-FFF2-40B4-BE49-F238E27FC236}">
              <a16:creationId xmlns:a16="http://schemas.microsoft.com/office/drawing/2014/main" id="{D90F41B7-8C2D-43D5-B216-A79DDCF24FD8}"/>
            </a:ext>
          </a:extLst>
        </xdr:cNvPr>
        <xdr:cNvSpPr txBox="1"/>
      </xdr:nvSpPr>
      <xdr:spPr>
        <a:xfrm>
          <a:off x="9239026" y="2705100"/>
          <a:ext cx="3596049"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400" i="1"/>
            <a:t>V</a:t>
          </a:r>
          <a:r>
            <a:rPr lang="en-US" sz="2400" i="1" baseline="-25000"/>
            <a:t>t</a:t>
          </a:r>
          <a:r>
            <a:rPr lang="en-US" sz="2400" i="1" baseline="0"/>
            <a:t> = V</a:t>
          </a:r>
          <a:r>
            <a:rPr lang="en-US" sz="2400" i="1" baseline="-25000"/>
            <a:t>t-2</a:t>
          </a:r>
          <a:r>
            <a:rPr lang="en-US" sz="2400" i="1" baseline="0"/>
            <a:t> - [2(L+B) * </a:t>
          </a:r>
          <a:r>
            <a:rPr lang="az-Cyrl-AZ" sz="2400" i="1" baseline="0"/>
            <a:t>У</a:t>
          </a:r>
          <a:r>
            <a:rPr lang="en-US" sz="2400" i="1" baseline="-25000"/>
            <a:t>t-2</a:t>
          </a:r>
          <a:r>
            <a:rPr lang="en-US" sz="2400" i="1" baseline="0"/>
            <a:t> * K</a:t>
          </a:r>
          <a:r>
            <a:rPr lang="en-US" sz="2400" i="1" baseline="-25000"/>
            <a:t>s</a:t>
          </a:r>
          <a:r>
            <a:rPr lang="en-US" sz="2400" i="1" baseline="0"/>
            <a:t>]</a:t>
          </a:r>
          <a:endParaRPr lang="en-US" sz="2400" i="1" baseline="-25000"/>
        </a:p>
      </xdr:txBody>
    </xdr:sp>
    <xdr:clientData/>
  </xdr:oneCellAnchor>
  <xdr:oneCellAnchor>
    <xdr:from>
      <xdr:col>15</xdr:col>
      <xdr:colOff>259977</xdr:colOff>
      <xdr:row>14</xdr:row>
      <xdr:rowOff>161365</xdr:rowOff>
    </xdr:from>
    <xdr:ext cx="184731" cy="264560"/>
    <xdr:sp macro="" textlink="">
      <xdr:nvSpPr>
        <xdr:cNvPr id="19" name="TextBox 18">
          <a:extLst>
            <a:ext uri="{FF2B5EF4-FFF2-40B4-BE49-F238E27FC236}">
              <a16:creationId xmlns:a16="http://schemas.microsoft.com/office/drawing/2014/main" id="{36AC0721-297C-4E62-97A7-C5691D94C0A3}"/>
            </a:ext>
          </a:extLst>
        </xdr:cNvPr>
        <xdr:cNvSpPr txBox="1"/>
      </xdr:nvSpPr>
      <xdr:spPr>
        <a:xfrm>
          <a:off x="10766612" y="29314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13</xdr:col>
      <xdr:colOff>114300</xdr:colOff>
      <xdr:row>20</xdr:row>
      <xdr:rowOff>190500</xdr:rowOff>
    </xdr:from>
    <xdr:ext cx="2128724" cy="468013"/>
    <xdr:sp macro="" textlink="">
      <xdr:nvSpPr>
        <xdr:cNvPr id="20" name="TextBox 19">
          <a:extLst>
            <a:ext uri="{FF2B5EF4-FFF2-40B4-BE49-F238E27FC236}">
              <a16:creationId xmlns:a16="http://schemas.microsoft.com/office/drawing/2014/main" id="{C82C3334-3309-46C4-B9DB-2DB3948A5F4F}"/>
            </a:ext>
          </a:extLst>
        </xdr:cNvPr>
        <xdr:cNvSpPr txBox="1"/>
      </xdr:nvSpPr>
      <xdr:spPr>
        <a:xfrm>
          <a:off x="9784080" y="4290060"/>
          <a:ext cx="2128724"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400" i="1" baseline="0"/>
            <a:t>h</a:t>
          </a:r>
          <a:r>
            <a:rPr lang="en-US" sz="2400" i="1" baseline="-25000"/>
            <a:t>t</a:t>
          </a:r>
          <a:r>
            <a:rPr lang="en-US" sz="2400" i="1"/>
            <a:t> = V</a:t>
          </a:r>
          <a:r>
            <a:rPr lang="en-US" sz="2400" i="1" baseline="-25000"/>
            <a:t>t </a:t>
          </a:r>
          <a:r>
            <a:rPr lang="en-US" sz="2400" i="1"/>
            <a:t>* 1/(L*B)</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480808</xdr:colOff>
      <xdr:row>18</xdr:row>
      <xdr:rowOff>144117</xdr:rowOff>
    </xdr:from>
    <xdr:to>
      <xdr:col>13</xdr:col>
      <xdr:colOff>504825</xdr:colOff>
      <xdr:row>35</xdr:row>
      <xdr:rowOff>94421</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529590</xdr:colOff>
      <xdr:row>2</xdr:row>
      <xdr:rowOff>127138</xdr:rowOff>
    </xdr:from>
    <xdr:to>
      <xdr:col>14</xdr:col>
      <xdr:colOff>22860</xdr:colOff>
      <xdr:row>12</xdr:row>
      <xdr:rowOff>187799</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a:stretch>
          <a:fillRect/>
        </a:stretch>
      </xdr:blipFill>
      <xdr:spPr>
        <a:xfrm>
          <a:off x="5033010" y="310018"/>
          <a:ext cx="5017770" cy="2521921"/>
        </a:xfrm>
        <a:prstGeom prst="rect">
          <a:avLst/>
        </a:prstGeom>
      </xdr:spPr>
    </xdr:pic>
    <xdr:clientData/>
  </xdr:twoCellAnchor>
</xdr:wsDr>
</file>

<file path=xl/theme/theme1.xml><?xml version="1.0" encoding="utf-8"?>
<a:theme xmlns:a="http://schemas.openxmlformats.org/drawingml/2006/main" name="Office Theme">
  <a:themeElements>
    <a:clrScheme name="STEP">
      <a:dk1>
        <a:sysClr val="windowText" lastClr="000000"/>
      </a:dk1>
      <a:lt1>
        <a:sysClr val="window" lastClr="FFFFFF"/>
      </a:lt1>
      <a:dk2>
        <a:srgbClr val="44546A"/>
      </a:dk2>
      <a:lt2>
        <a:srgbClr val="E7E6E6"/>
      </a:lt2>
      <a:accent1>
        <a:srgbClr val="01A3B0"/>
      </a:accent1>
      <a:accent2>
        <a:srgbClr val="F8A81B"/>
      </a:accent2>
      <a:accent3>
        <a:srgbClr val="A5A5A5"/>
      </a:accent3>
      <a:accent4>
        <a:srgbClr val="700A4A"/>
      </a:accent4>
      <a:accent5>
        <a:srgbClr val="8DC641"/>
      </a:accent5>
      <a:accent6>
        <a:srgbClr val="2D30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8"/>
  <sheetViews>
    <sheetView tabSelected="1" zoomScaleNormal="100" workbookViewId="0"/>
  </sheetViews>
  <sheetFormatPr defaultColWidth="9.109375" defaultRowHeight="14.4" x14ac:dyDescent="0.3"/>
  <cols>
    <col min="1" max="1" width="22" style="12" customWidth="1"/>
    <col min="2" max="2" width="15.44140625" style="13" customWidth="1"/>
    <col min="3" max="3" width="13.6640625" style="10" customWidth="1"/>
    <col min="4" max="4" width="12.21875" style="12" customWidth="1"/>
    <col min="5" max="5" width="4.5546875" style="1" customWidth="1"/>
    <col min="6" max="16384" width="9.109375" style="1"/>
  </cols>
  <sheetData>
    <row r="1" spans="1:20" x14ac:dyDescent="0.3">
      <c r="A1" s="24"/>
      <c r="B1" s="25"/>
      <c r="E1" s="21"/>
      <c r="F1" s="21"/>
      <c r="G1" s="21"/>
      <c r="H1" s="21"/>
      <c r="I1" s="21"/>
      <c r="J1" s="21"/>
      <c r="K1" s="21"/>
      <c r="L1" s="21"/>
      <c r="M1" s="21"/>
      <c r="N1" s="21"/>
      <c r="O1" s="21"/>
      <c r="P1" s="21"/>
      <c r="Q1" s="21"/>
      <c r="R1" s="21"/>
      <c r="S1" s="21"/>
      <c r="T1" s="21"/>
    </row>
    <row r="2" spans="1:20" ht="30.6" customHeight="1" x14ac:dyDescent="0.3">
      <c r="A2" s="32" t="s">
        <v>35</v>
      </c>
      <c r="B2" s="32"/>
      <c r="C2" s="14">
        <v>2</v>
      </c>
      <c r="E2" s="21"/>
      <c r="F2" s="21"/>
      <c r="G2" s="21"/>
      <c r="H2" s="21"/>
      <c r="I2" s="21"/>
      <c r="J2" s="21"/>
      <c r="K2" s="21"/>
      <c r="L2" s="21"/>
      <c r="M2" s="21"/>
      <c r="N2" s="21"/>
      <c r="O2" s="21"/>
      <c r="P2" s="21"/>
      <c r="Q2" s="21"/>
      <c r="R2" s="21"/>
      <c r="S2" s="21"/>
      <c r="T2" s="21"/>
    </row>
    <row r="3" spans="1:20" ht="15.6" x14ac:dyDescent="0.3">
      <c r="A3" s="24"/>
      <c r="B3" s="25" t="s">
        <v>15</v>
      </c>
      <c r="C3" s="14">
        <v>0.38</v>
      </c>
      <c r="E3" s="21"/>
      <c r="F3" s="21"/>
      <c r="G3" s="21"/>
      <c r="H3" s="21"/>
      <c r="I3" s="21"/>
      <c r="J3" s="21"/>
      <c r="K3" s="21"/>
      <c r="L3" s="21"/>
      <c r="M3" s="21"/>
      <c r="N3" s="33" t="s">
        <v>9</v>
      </c>
      <c r="O3" s="33"/>
      <c r="P3" s="33"/>
      <c r="Q3" s="33"/>
      <c r="R3" s="33"/>
      <c r="S3" s="33"/>
      <c r="T3" s="33"/>
    </row>
    <row r="4" spans="1:20" x14ac:dyDescent="0.3">
      <c r="A4" s="24"/>
      <c r="B4" s="25" t="s">
        <v>30</v>
      </c>
      <c r="C4" s="14">
        <v>0.4</v>
      </c>
      <c r="E4" s="21"/>
      <c r="F4" s="21"/>
      <c r="G4" s="21"/>
      <c r="H4" s="21"/>
      <c r="I4" s="21"/>
      <c r="J4" s="21"/>
      <c r="K4" s="21"/>
      <c r="L4" s="21"/>
      <c r="M4" s="21"/>
      <c r="N4" s="33"/>
      <c r="O4" s="33"/>
      <c r="P4" s="33"/>
      <c r="Q4" s="33"/>
      <c r="R4" s="33"/>
      <c r="S4" s="33"/>
      <c r="T4" s="33"/>
    </row>
    <row r="5" spans="1:20" ht="15.6" x14ac:dyDescent="0.3">
      <c r="A5" s="24"/>
      <c r="B5" s="25" t="s">
        <v>23</v>
      </c>
      <c r="C5" s="14">
        <v>1</v>
      </c>
      <c r="E5" s="21"/>
      <c r="F5" s="21"/>
      <c r="G5" s="21"/>
      <c r="H5" s="21"/>
      <c r="I5" s="21"/>
      <c r="J5" s="21"/>
      <c r="K5" s="21"/>
      <c r="L5" s="21"/>
      <c r="M5" s="21"/>
      <c r="N5" s="33"/>
      <c r="O5" s="33"/>
      <c r="P5" s="33"/>
      <c r="Q5" s="33"/>
      <c r="R5" s="33"/>
      <c r="S5" s="33"/>
      <c r="T5" s="33"/>
    </row>
    <row r="6" spans="1:20" ht="15.6" x14ac:dyDescent="0.3">
      <c r="A6" s="24"/>
      <c r="B6" s="25" t="s">
        <v>36</v>
      </c>
      <c r="C6" s="19">
        <f>C3*C4*1000</f>
        <v>152.00000000000003</v>
      </c>
      <c r="E6" s="21"/>
      <c r="F6" s="21"/>
      <c r="G6" s="21"/>
      <c r="H6" s="21"/>
      <c r="I6" s="21"/>
      <c r="J6" s="21"/>
      <c r="K6" s="21"/>
      <c r="L6" s="21"/>
      <c r="M6" s="21"/>
      <c r="N6" s="33"/>
      <c r="O6" s="33"/>
      <c r="P6" s="33"/>
      <c r="Q6" s="33"/>
      <c r="R6" s="33"/>
      <c r="S6" s="33"/>
      <c r="T6" s="33"/>
    </row>
    <row r="7" spans="1:20" ht="15.6" x14ac:dyDescent="0.3">
      <c r="A7" s="24"/>
      <c r="B7" s="25" t="s">
        <v>22</v>
      </c>
      <c r="C7" s="19">
        <f>C5*1000</f>
        <v>1000</v>
      </c>
      <c r="E7" s="21"/>
      <c r="F7" s="21"/>
      <c r="G7" s="21"/>
      <c r="H7" s="21"/>
      <c r="I7" s="21"/>
      <c r="J7" s="21"/>
      <c r="K7" s="21"/>
      <c r="L7" s="21"/>
      <c r="M7" s="21"/>
      <c r="N7" s="33"/>
      <c r="O7" s="33"/>
      <c r="P7" s="33"/>
      <c r="Q7" s="33"/>
      <c r="R7" s="33"/>
      <c r="S7" s="33"/>
      <c r="T7" s="33"/>
    </row>
    <row r="8" spans="1:20" x14ac:dyDescent="0.3">
      <c r="A8" s="24"/>
      <c r="B8" s="25"/>
      <c r="C8" s="19"/>
      <c r="E8" s="21"/>
      <c r="F8" s="21"/>
      <c r="G8" s="21"/>
      <c r="H8" s="21"/>
      <c r="I8" s="21"/>
      <c r="J8" s="21"/>
      <c r="K8" s="21"/>
      <c r="L8" s="21"/>
      <c r="M8" s="21"/>
      <c r="N8" s="22"/>
      <c r="O8" s="22"/>
      <c r="P8" s="22"/>
      <c r="Q8" s="22"/>
      <c r="R8" s="22"/>
      <c r="S8" s="22"/>
      <c r="T8" s="22"/>
    </row>
    <row r="9" spans="1:20" ht="28.8" x14ac:dyDescent="0.3">
      <c r="A9" s="18" t="s">
        <v>0</v>
      </c>
      <c r="B9" s="18" t="s">
        <v>1</v>
      </c>
      <c r="C9" s="18" t="s">
        <v>2</v>
      </c>
      <c r="D9" s="18" t="s">
        <v>3</v>
      </c>
      <c r="E9" s="21"/>
      <c r="F9" s="21"/>
      <c r="G9" s="21"/>
      <c r="H9" s="21"/>
      <c r="I9" s="21"/>
      <c r="J9" s="21"/>
      <c r="K9" s="21"/>
      <c r="L9" s="21"/>
      <c r="M9" s="21"/>
      <c r="N9" s="22"/>
      <c r="O9" s="22"/>
      <c r="P9" s="22"/>
      <c r="Q9" s="22"/>
      <c r="R9" s="22"/>
      <c r="S9" s="22"/>
      <c r="T9" s="22"/>
    </row>
    <row r="10" spans="1:20" x14ac:dyDescent="0.3">
      <c r="A10" s="19">
        <v>0</v>
      </c>
      <c r="B10" s="19">
        <f>$C$6</f>
        <v>152.00000000000003</v>
      </c>
      <c r="C10" s="20">
        <f>$C$6</f>
        <v>152.00000000000003</v>
      </c>
      <c r="D10" s="20">
        <f>$C$6</f>
        <v>152.00000000000003</v>
      </c>
      <c r="E10" s="21"/>
      <c r="F10" s="21"/>
      <c r="G10" s="21"/>
      <c r="H10" s="21"/>
      <c r="I10" s="21"/>
      <c r="J10" s="21"/>
      <c r="K10" s="21"/>
      <c r="L10" s="21"/>
      <c r="M10" s="21"/>
      <c r="N10" s="21"/>
      <c r="O10" s="21"/>
      <c r="P10" s="21"/>
      <c r="Q10" s="21"/>
      <c r="R10" s="21"/>
      <c r="S10" s="21"/>
      <c r="T10" s="21"/>
    </row>
    <row r="11" spans="1:20" x14ac:dyDescent="0.3">
      <c r="A11" s="19">
        <v>2</v>
      </c>
      <c r="B11" s="19">
        <f>B10-($C$2*(A11-A10))</f>
        <v>148.00000000000003</v>
      </c>
      <c r="C11" s="20">
        <f t="shared" ref="C11:C42" si="0">C10-($C$2*(A11-A10)*((($C$6/2)+$C$7)/$C$7))</f>
        <v>147.69600000000003</v>
      </c>
      <c r="D11" s="20">
        <f>$C$6-(($C$2*((D10+$C$7)/$C$7)*(A11-A10)))</f>
        <v>147.39200000000002</v>
      </c>
      <c r="E11" s="21"/>
      <c r="F11" s="21"/>
      <c r="G11" s="21"/>
      <c r="H11" s="21"/>
      <c r="I11" s="21"/>
      <c r="J11" s="21"/>
      <c r="K11" s="21"/>
      <c r="L11" s="21"/>
      <c r="M11" s="21"/>
      <c r="N11" s="21"/>
      <c r="O11" s="21"/>
      <c r="P11" s="21"/>
      <c r="Q11" s="21"/>
      <c r="R11" s="21"/>
      <c r="S11" s="21"/>
      <c r="T11" s="21"/>
    </row>
    <row r="12" spans="1:20" x14ac:dyDescent="0.3">
      <c r="A12" s="19">
        <v>4</v>
      </c>
      <c r="B12" s="19">
        <f t="shared" ref="B12:B75" si="1">B11-($C$2*(A12-A11))</f>
        <v>144.00000000000003</v>
      </c>
      <c r="C12" s="20">
        <f t="shared" si="0"/>
        <v>143.39200000000002</v>
      </c>
      <c r="D12" s="20">
        <f t="shared" ref="D12:D43" si="2">D11-($C$2*((D11+$C$7)/$C$7)*(A12-A11))</f>
        <v>142.80243200000001</v>
      </c>
      <c r="E12" s="21"/>
      <c r="F12" s="21"/>
      <c r="G12" s="21"/>
      <c r="H12" s="21"/>
      <c r="I12" s="21"/>
      <c r="J12" s="21"/>
      <c r="K12" s="21"/>
      <c r="L12" s="21"/>
      <c r="M12" s="21"/>
      <c r="N12" s="21"/>
      <c r="O12" s="21"/>
      <c r="P12" s="21"/>
      <c r="Q12" s="21"/>
      <c r="R12" s="21"/>
      <c r="S12" s="21"/>
      <c r="T12" s="21"/>
    </row>
    <row r="13" spans="1:20" x14ac:dyDescent="0.3">
      <c r="A13" s="19">
        <v>6</v>
      </c>
      <c r="B13" s="19">
        <f t="shared" si="1"/>
        <v>140.00000000000003</v>
      </c>
      <c r="C13" s="20">
        <f t="shared" si="0"/>
        <v>139.08800000000002</v>
      </c>
      <c r="D13" s="20">
        <f t="shared" si="2"/>
        <v>138.23122227200002</v>
      </c>
      <c r="E13" s="21"/>
      <c r="F13" s="21"/>
      <c r="G13" s="21"/>
      <c r="H13" s="21"/>
      <c r="I13" s="21"/>
      <c r="J13" s="21"/>
      <c r="K13" s="21"/>
      <c r="L13" s="21"/>
      <c r="M13" s="21"/>
      <c r="N13" s="21"/>
      <c r="O13" s="21"/>
      <c r="P13" s="21"/>
      <c r="Q13" s="21"/>
      <c r="R13" s="21"/>
      <c r="S13" s="21"/>
      <c r="T13" s="21"/>
    </row>
    <row r="14" spans="1:20" ht="14.4" customHeight="1" x14ac:dyDescent="0.3">
      <c r="A14" s="19">
        <v>8</v>
      </c>
      <c r="B14" s="19">
        <f t="shared" si="1"/>
        <v>136.00000000000003</v>
      </c>
      <c r="C14" s="20">
        <f t="shared" si="0"/>
        <v>134.78400000000002</v>
      </c>
      <c r="D14" s="20">
        <f t="shared" si="2"/>
        <v>133.67829738291204</v>
      </c>
      <c r="E14" s="21"/>
      <c r="F14" s="21"/>
      <c r="G14" s="21"/>
      <c r="H14" s="21"/>
      <c r="I14" s="21"/>
      <c r="J14" s="21"/>
      <c r="K14" s="21"/>
      <c r="L14" s="21"/>
      <c r="M14" s="21"/>
      <c r="N14" s="34" t="s">
        <v>37</v>
      </c>
      <c r="O14" s="34"/>
      <c r="P14" s="34"/>
      <c r="Q14" s="34"/>
      <c r="R14" s="34"/>
      <c r="S14" s="34"/>
      <c r="T14" s="34"/>
    </row>
    <row r="15" spans="1:20" x14ac:dyDescent="0.3">
      <c r="A15" s="19">
        <v>10</v>
      </c>
      <c r="B15" s="19">
        <f t="shared" si="1"/>
        <v>132.00000000000003</v>
      </c>
      <c r="C15" s="20">
        <f t="shared" si="0"/>
        <v>130.48000000000002</v>
      </c>
      <c r="D15" s="20">
        <f t="shared" si="2"/>
        <v>129.14358419338038</v>
      </c>
      <c r="E15" s="21"/>
      <c r="F15" s="21"/>
      <c r="G15" s="21"/>
      <c r="H15" s="21"/>
      <c r="I15" s="21"/>
      <c r="J15" s="21"/>
      <c r="K15" s="21"/>
      <c r="L15" s="21"/>
      <c r="M15" s="21"/>
      <c r="N15" s="34"/>
      <c r="O15" s="34"/>
      <c r="P15" s="34"/>
      <c r="Q15" s="34"/>
      <c r="R15" s="34"/>
      <c r="S15" s="34"/>
      <c r="T15" s="34"/>
    </row>
    <row r="16" spans="1:20" x14ac:dyDescent="0.3">
      <c r="A16" s="19">
        <v>12</v>
      </c>
      <c r="B16" s="19">
        <f t="shared" si="1"/>
        <v>128.00000000000003</v>
      </c>
      <c r="C16" s="20">
        <f t="shared" si="0"/>
        <v>126.17600000000002</v>
      </c>
      <c r="D16" s="20">
        <f t="shared" si="2"/>
        <v>124.62700985660686</v>
      </c>
      <c r="E16" s="21"/>
      <c r="F16" s="21"/>
      <c r="G16" s="21"/>
      <c r="H16" s="21"/>
      <c r="I16" s="21"/>
      <c r="J16" s="21"/>
      <c r="K16" s="21"/>
      <c r="L16" s="21"/>
      <c r="M16" s="21"/>
      <c r="N16" s="23"/>
      <c r="O16" s="23"/>
      <c r="P16" s="23"/>
      <c r="Q16" s="23"/>
      <c r="R16" s="23"/>
      <c r="S16" s="23"/>
      <c r="T16" s="23"/>
    </row>
    <row r="17" spans="1:20" x14ac:dyDescent="0.3">
      <c r="A17" s="19">
        <v>14</v>
      </c>
      <c r="B17" s="19">
        <f t="shared" si="1"/>
        <v>124.00000000000003</v>
      </c>
      <c r="C17" s="20">
        <f t="shared" si="0"/>
        <v>121.87200000000001</v>
      </c>
      <c r="D17" s="20">
        <f t="shared" si="2"/>
        <v>120.12850181718044</v>
      </c>
      <c r="E17" s="21"/>
      <c r="F17" s="21"/>
      <c r="G17" s="21"/>
      <c r="H17" s="21"/>
      <c r="I17" s="21"/>
      <c r="J17" s="21"/>
      <c r="K17" s="21"/>
      <c r="L17" s="21"/>
      <c r="M17" s="21"/>
      <c r="N17" s="34" t="s">
        <v>13</v>
      </c>
      <c r="O17" s="34"/>
      <c r="P17" s="34"/>
      <c r="Q17" s="34"/>
      <c r="R17" s="34"/>
      <c r="S17" s="34"/>
      <c r="T17" s="34"/>
    </row>
    <row r="18" spans="1:20" x14ac:dyDescent="0.3">
      <c r="A18" s="19">
        <v>16</v>
      </c>
      <c r="B18" s="19">
        <f t="shared" si="1"/>
        <v>120.00000000000003</v>
      </c>
      <c r="C18" s="20">
        <f t="shared" si="0"/>
        <v>117.56800000000001</v>
      </c>
      <c r="D18" s="20">
        <f t="shared" si="2"/>
        <v>115.64798780991171</v>
      </c>
      <c r="E18" s="21"/>
      <c r="F18" s="21"/>
      <c r="G18" s="21"/>
      <c r="H18" s="21"/>
      <c r="I18" s="21"/>
      <c r="J18" s="21"/>
      <c r="K18" s="21"/>
      <c r="L18" s="21"/>
      <c r="M18" s="21"/>
      <c r="N18" s="34"/>
      <c r="O18" s="34"/>
      <c r="P18" s="34"/>
      <c r="Q18" s="34"/>
      <c r="R18" s="34"/>
      <c r="S18" s="34"/>
      <c r="T18" s="34"/>
    </row>
    <row r="19" spans="1:20" x14ac:dyDescent="0.3">
      <c r="A19" s="19">
        <v>18</v>
      </c>
      <c r="B19" s="19">
        <f t="shared" si="1"/>
        <v>116.00000000000003</v>
      </c>
      <c r="C19" s="20">
        <f t="shared" si="0"/>
        <v>113.26400000000001</v>
      </c>
      <c r="D19" s="20">
        <f t="shared" si="2"/>
        <v>111.18539585867207</v>
      </c>
      <c r="E19" s="21"/>
      <c r="F19" s="21"/>
      <c r="G19" s="21"/>
      <c r="H19" s="21"/>
      <c r="I19" s="21"/>
      <c r="J19" s="21"/>
      <c r="K19" s="21"/>
      <c r="L19" s="21"/>
      <c r="M19" s="21"/>
      <c r="N19" s="21"/>
      <c r="O19" s="21"/>
      <c r="P19" s="21"/>
      <c r="Q19" s="21"/>
      <c r="R19" s="21"/>
      <c r="S19" s="21"/>
      <c r="T19" s="21"/>
    </row>
    <row r="20" spans="1:20" x14ac:dyDescent="0.3">
      <c r="A20" s="19">
        <v>20</v>
      </c>
      <c r="B20" s="19">
        <f t="shared" si="1"/>
        <v>112.00000000000003</v>
      </c>
      <c r="C20" s="20">
        <f t="shared" si="0"/>
        <v>108.96000000000001</v>
      </c>
      <c r="D20" s="20">
        <f t="shared" si="2"/>
        <v>106.74065427523738</v>
      </c>
      <c r="E20" s="21"/>
      <c r="F20" s="21"/>
      <c r="G20" s="21"/>
      <c r="H20" s="21"/>
      <c r="I20" s="21"/>
      <c r="J20" s="21"/>
      <c r="K20" s="21"/>
      <c r="L20" s="21"/>
      <c r="M20" s="21"/>
      <c r="N20" s="21"/>
      <c r="O20" s="21"/>
      <c r="P20" s="21"/>
      <c r="Q20" s="21"/>
      <c r="R20" s="21"/>
      <c r="S20" s="21"/>
      <c r="T20" s="21"/>
    </row>
    <row r="21" spans="1:20" x14ac:dyDescent="0.3">
      <c r="A21" s="19">
        <v>22</v>
      </c>
      <c r="B21" s="19">
        <f t="shared" si="1"/>
        <v>108.00000000000003</v>
      </c>
      <c r="C21" s="20">
        <f t="shared" si="0"/>
        <v>104.65600000000001</v>
      </c>
      <c r="D21" s="20">
        <f t="shared" si="2"/>
        <v>102.31369165813642</v>
      </c>
      <c r="E21" s="21"/>
      <c r="F21" s="21"/>
      <c r="G21" s="21"/>
      <c r="H21" s="21"/>
      <c r="I21" s="21"/>
      <c r="J21" s="21"/>
      <c r="K21" s="21"/>
      <c r="L21" s="21"/>
      <c r="M21" s="21"/>
      <c r="N21" s="21"/>
      <c r="O21" s="21"/>
      <c r="P21" s="21"/>
      <c r="Q21" s="21"/>
      <c r="R21" s="21"/>
      <c r="S21" s="21"/>
      <c r="T21" s="21"/>
    </row>
    <row r="22" spans="1:20" x14ac:dyDescent="0.3">
      <c r="A22" s="19">
        <v>24</v>
      </c>
      <c r="B22" s="19">
        <f t="shared" si="1"/>
        <v>104.00000000000003</v>
      </c>
      <c r="C22" s="20">
        <f t="shared" si="0"/>
        <v>100.352</v>
      </c>
      <c r="D22" s="20">
        <f t="shared" si="2"/>
        <v>97.904436891503877</v>
      </c>
      <c r="E22" s="21"/>
      <c r="F22" s="21"/>
      <c r="G22" s="21"/>
      <c r="H22" s="21"/>
      <c r="I22" s="21"/>
      <c r="J22" s="21"/>
      <c r="K22" s="21"/>
      <c r="L22" s="21"/>
      <c r="M22" s="21"/>
      <c r="N22" s="21"/>
      <c r="O22" s="21"/>
      <c r="P22" s="21"/>
      <c r="Q22" s="21"/>
      <c r="R22" s="21"/>
      <c r="S22" s="21"/>
      <c r="T22" s="21"/>
    </row>
    <row r="23" spans="1:20" x14ac:dyDescent="0.3">
      <c r="A23" s="19">
        <v>26</v>
      </c>
      <c r="B23" s="19">
        <f t="shared" si="1"/>
        <v>100.00000000000003</v>
      </c>
      <c r="C23" s="20">
        <f t="shared" si="0"/>
        <v>96.048000000000002</v>
      </c>
      <c r="D23" s="20">
        <f t="shared" si="2"/>
        <v>93.512819143937861</v>
      </c>
      <c r="E23" s="21"/>
      <c r="F23" s="21"/>
      <c r="G23" s="21"/>
      <c r="H23" s="21"/>
      <c r="I23" s="21"/>
      <c r="J23" s="21"/>
      <c r="K23" s="21"/>
      <c r="L23" s="21"/>
      <c r="M23" s="21"/>
      <c r="N23" s="21"/>
      <c r="O23" s="21"/>
      <c r="P23" s="21"/>
      <c r="Q23" s="21"/>
      <c r="R23" s="21"/>
      <c r="S23" s="21"/>
      <c r="T23" s="21"/>
    </row>
    <row r="24" spans="1:20" x14ac:dyDescent="0.3">
      <c r="A24" s="19">
        <v>28</v>
      </c>
      <c r="B24" s="19">
        <f t="shared" si="1"/>
        <v>96.000000000000028</v>
      </c>
      <c r="C24" s="20">
        <f t="shared" si="0"/>
        <v>91.744</v>
      </c>
      <c r="D24" s="20">
        <f t="shared" si="2"/>
        <v>89.138767867362105</v>
      </c>
      <c r="E24" s="21"/>
      <c r="F24" s="21"/>
      <c r="G24" s="21"/>
      <c r="H24" s="21"/>
      <c r="I24" s="21"/>
      <c r="J24" s="21"/>
      <c r="K24" s="21"/>
      <c r="L24" s="21"/>
      <c r="M24" s="21"/>
      <c r="N24" s="33" t="s">
        <v>4</v>
      </c>
      <c r="O24" s="33"/>
      <c r="P24" s="33"/>
      <c r="Q24" s="33"/>
      <c r="R24" s="33"/>
      <c r="S24" s="33"/>
      <c r="T24" s="33"/>
    </row>
    <row r="25" spans="1:20" x14ac:dyDescent="0.3">
      <c r="A25" s="19">
        <v>30</v>
      </c>
      <c r="B25" s="19">
        <f t="shared" si="1"/>
        <v>92.000000000000028</v>
      </c>
      <c r="C25" s="20">
        <f t="shared" si="0"/>
        <v>87.44</v>
      </c>
      <c r="D25" s="20">
        <f t="shared" si="2"/>
        <v>84.782212795892661</v>
      </c>
      <c r="E25" s="21"/>
      <c r="F25" s="21"/>
      <c r="G25" s="21"/>
      <c r="H25" s="21"/>
      <c r="I25" s="21"/>
      <c r="J25" s="21"/>
      <c r="K25" s="21"/>
      <c r="L25" s="21"/>
      <c r="M25" s="21"/>
      <c r="N25" s="33"/>
      <c r="O25" s="33"/>
      <c r="P25" s="33"/>
      <c r="Q25" s="33"/>
      <c r="R25" s="33"/>
      <c r="S25" s="33"/>
      <c r="T25" s="33"/>
    </row>
    <row r="26" spans="1:20" x14ac:dyDescent="0.3">
      <c r="A26" s="19">
        <v>32</v>
      </c>
      <c r="B26" s="19">
        <f t="shared" si="1"/>
        <v>88.000000000000028</v>
      </c>
      <c r="C26" s="20">
        <f t="shared" si="0"/>
        <v>83.135999999999996</v>
      </c>
      <c r="D26" s="20">
        <f t="shared" si="2"/>
        <v>80.443083944709088</v>
      </c>
      <c r="E26" s="21"/>
      <c r="F26" s="21"/>
      <c r="G26" s="21"/>
      <c r="H26" s="21"/>
      <c r="I26" s="21"/>
      <c r="J26" s="21"/>
      <c r="K26" s="21"/>
      <c r="L26" s="21"/>
      <c r="M26" s="21"/>
      <c r="N26" s="21"/>
      <c r="O26" s="21"/>
      <c r="P26" s="21"/>
      <c r="Q26" s="21"/>
      <c r="R26" s="21"/>
      <c r="S26" s="21"/>
      <c r="T26" s="21"/>
    </row>
    <row r="27" spans="1:20" x14ac:dyDescent="0.3">
      <c r="A27" s="19">
        <v>34</v>
      </c>
      <c r="B27" s="19">
        <f t="shared" si="1"/>
        <v>84.000000000000028</v>
      </c>
      <c r="C27" s="20">
        <f t="shared" si="0"/>
        <v>78.831999999999994</v>
      </c>
      <c r="D27" s="20">
        <f t="shared" si="2"/>
        <v>76.121311608930256</v>
      </c>
      <c r="E27" s="21"/>
      <c r="F27" s="21"/>
      <c r="G27" s="21"/>
      <c r="H27" s="21"/>
      <c r="I27" s="21"/>
      <c r="J27" s="21"/>
      <c r="K27" s="21"/>
      <c r="L27" s="21"/>
      <c r="M27" s="21"/>
      <c r="N27" s="21"/>
      <c r="O27" s="21"/>
      <c r="P27" s="21"/>
      <c r="Q27" s="21"/>
      <c r="R27" s="21"/>
      <c r="S27" s="21"/>
      <c r="T27" s="21"/>
    </row>
    <row r="28" spans="1:20" x14ac:dyDescent="0.3">
      <c r="A28" s="19">
        <v>36</v>
      </c>
      <c r="B28" s="19">
        <f t="shared" si="1"/>
        <v>80.000000000000028</v>
      </c>
      <c r="C28" s="20">
        <f t="shared" si="0"/>
        <v>74.527999999999992</v>
      </c>
      <c r="D28" s="20">
        <f t="shared" si="2"/>
        <v>71.816826362494538</v>
      </c>
      <c r="E28" s="21"/>
      <c r="F28" s="21"/>
      <c r="G28" s="21"/>
      <c r="H28" s="21"/>
      <c r="I28" s="21"/>
      <c r="J28" s="21"/>
      <c r="K28" s="21"/>
      <c r="L28" s="21"/>
      <c r="M28" s="21"/>
      <c r="N28" s="21"/>
      <c r="O28" s="21"/>
      <c r="P28" s="21"/>
      <c r="Q28" s="21"/>
      <c r="R28" s="21"/>
      <c r="S28" s="21"/>
      <c r="T28" s="21"/>
    </row>
    <row r="29" spans="1:20" x14ac:dyDescent="0.3">
      <c r="A29" s="19">
        <v>38</v>
      </c>
      <c r="B29" s="19">
        <f t="shared" si="1"/>
        <v>76.000000000000028</v>
      </c>
      <c r="C29" s="20">
        <f t="shared" si="0"/>
        <v>70.22399999999999</v>
      </c>
      <c r="D29" s="20">
        <f t="shared" si="2"/>
        <v>67.529559057044565</v>
      </c>
      <c r="E29" s="21"/>
      <c r="F29" s="21"/>
      <c r="G29" s="21"/>
      <c r="H29" s="21"/>
      <c r="I29" s="21"/>
      <c r="J29" s="21"/>
      <c r="K29" s="21"/>
      <c r="L29" s="21"/>
      <c r="M29" s="21"/>
      <c r="N29" s="21"/>
      <c r="O29" s="21"/>
      <c r="P29" s="21"/>
      <c r="Q29" s="21"/>
      <c r="R29" s="21"/>
      <c r="S29" s="21"/>
      <c r="T29" s="21"/>
    </row>
    <row r="30" spans="1:20" x14ac:dyDescent="0.3">
      <c r="A30" s="19">
        <v>40</v>
      </c>
      <c r="B30" s="19">
        <f t="shared" si="1"/>
        <v>72.000000000000028</v>
      </c>
      <c r="C30" s="20">
        <f t="shared" si="0"/>
        <v>65.919999999999987</v>
      </c>
      <c r="D30" s="20">
        <f t="shared" si="2"/>
        <v>63.259440820816387</v>
      </c>
      <c r="E30" s="21"/>
      <c r="F30" s="21"/>
      <c r="G30" s="21"/>
      <c r="H30" s="21"/>
      <c r="I30" s="21"/>
      <c r="J30" s="21"/>
      <c r="K30" s="21"/>
      <c r="L30" s="21"/>
      <c r="M30" s="21"/>
      <c r="N30" s="21"/>
      <c r="O30" s="21"/>
      <c r="P30" s="21"/>
      <c r="Q30" s="21"/>
      <c r="R30" s="21"/>
      <c r="S30" s="21"/>
      <c r="T30" s="21"/>
    </row>
    <row r="31" spans="1:20" x14ac:dyDescent="0.3">
      <c r="A31" s="19">
        <v>42</v>
      </c>
      <c r="B31" s="19">
        <f t="shared" si="1"/>
        <v>68.000000000000028</v>
      </c>
      <c r="C31" s="20">
        <f t="shared" si="0"/>
        <v>61.615999999999985</v>
      </c>
      <c r="D31" s="20">
        <f t="shared" si="2"/>
        <v>59.00640305753312</v>
      </c>
      <c r="E31" s="21"/>
      <c r="F31" s="21"/>
      <c r="G31" s="21"/>
      <c r="H31" s="21"/>
      <c r="I31" s="21"/>
      <c r="J31" s="21"/>
      <c r="K31" s="21"/>
      <c r="L31" s="21"/>
      <c r="M31" s="21"/>
      <c r="N31" s="21"/>
      <c r="O31" s="21"/>
      <c r="P31" s="21"/>
      <c r="Q31" s="21"/>
      <c r="R31" s="21"/>
      <c r="S31" s="21"/>
      <c r="T31" s="21"/>
    </row>
    <row r="32" spans="1:20" x14ac:dyDescent="0.3">
      <c r="A32" s="19">
        <v>44</v>
      </c>
      <c r="B32" s="19">
        <f t="shared" si="1"/>
        <v>64.000000000000028</v>
      </c>
      <c r="C32" s="20">
        <f t="shared" si="0"/>
        <v>57.311999999999983</v>
      </c>
      <c r="D32" s="20">
        <f t="shared" si="2"/>
        <v>54.770377445302984</v>
      </c>
      <c r="E32" s="21"/>
      <c r="F32" s="21"/>
      <c r="G32" s="21"/>
      <c r="H32" s="21"/>
      <c r="I32" s="21"/>
      <c r="J32" s="21"/>
      <c r="K32" s="21"/>
      <c r="L32" s="21"/>
      <c r="M32" s="21"/>
      <c r="N32" s="21"/>
      <c r="O32" s="21"/>
      <c r="P32" s="21"/>
      <c r="Q32" s="21"/>
      <c r="R32" s="21"/>
      <c r="S32" s="21"/>
      <c r="T32" s="21"/>
    </row>
    <row r="33" spans="1:20" x14ac:dyDescent="0.3">
      <c r="A33" s="19">
        <v>46</v>
      </c>
      <c r="B33" s="19">
        <f t="shared" si="1"/>
        <v>60.000000000000028</v>
      </c>
      <c r="C33" s="20">
        <f t="shared" si="0"/>
        <v>53.007999999999981</v>
      </c>
      <c r="D33" s="20">
        <f t="shared" si="2"/>
        <v>50.551295935521772</v>
      </c>
      <c r="E33" s="21"/>
      <c r="F33" s="21"/>
      <c r="G33" s="21"/>
      <c r="H33" s="21"/>
      <c r="I33" s="21"/>
      <c r="J33" s="21"/>
      <c r="K33" s="21"/>
      <c r="L33" s="21"/>
      <c r="M33" s="21"/>
      <c r="N33" s="21"/>
      <c r="O33" s="21"/>
      <c r="P33" s="21"/>
      <c r="Q33" s="21"/>
      <c r="R33" s="21"/>
      <c r="S33" s="21"/>
      <c r="T33" s="21"/>
    </row>
    <row r="34" spans="1:20" x14ac:dyDescent="0.3">
      <c r="A34" s="19">
        <v>48</v>
      </c>
      <c r="B34" s="19">
        <f t="shared" si="1"/>
        <v>56.000000000000028</v>
      </c>
      <c r="C34" s="20">
        <f t="shared" si="0"/>
        <v>48.703999999999979</v>
      </c>
      <c r="D34" s="20">
        <f t="shared" si="2"/>
        <v>46.349090751779684</v>
      </c>
      <c r="E34" s="21"/>
      <c r="F34" s="21"/>
      <c r="G34" s="21"/>
      <c r="H34" s="21"/>
      <c r="I34" s="21"/>
      <c r="J34" s="21"/>
      <c r="K34" s="21"/>
      <c r="L34" s="21"/>
      <c r="M34" s="21"/>
      <c r="N34" s="21"/>
      <c r="O34" s="21"/>
      <c r="P34" s="21"/>
      <c r="Q34" s="21"/>
      <c r="R34" s="21"/>
      <c r="S34" s="21"/>
      <c r="T34" s="21"/>
    </row>
    <row r="35" spans="1:20" x14ac:dyDescent="0.3">
      <c r="A35" s="19">
        <v>50</v>
      </c>
      <c r="B35" s="19">
        <f t="shared" si="1"/>
        <v>52.000000000000028</v>
      </c>
      <c r="C35" s="20">
        <f t="shared" si="0"/>
        <v>44.399999999999977</v>
      </c>
      <c r="D35" s="20">
        <f t="shared" si="2"/>
        <v>42.163694388772569</v>
      </c>
      <c r="N35" s="6"/>
    </row>
    <row r="36" spans="1:20" x14ac:dyDescent="0.3">
      <c r="A36" s="19">
        <v>52</v>
      </c>
      <c r="B36" s="19">
        <f t="shared" si="1"/>
        <v>48.000000000000028</v>
      </c>
      <c r="C36" s="20">
        <f t="shared" si="0"/>
        <v>40.095999999999975</v>
      </c>
      <c r="D36" s="20">
        <f t="shared" si="2"/>
        <v>37.995039611217479</v>
      </c>
      <c r="N36" s="6"/>
    </row>
    <row r="37" spans="1:20" x14ac:dyDescent="0.3">
      <c r="A37" s="19">
        <v>54</v>
      </c>
      <c r="B37" s="19">
        <f t="shared" si="1"/>
        <v>44.000000000000028</v>
      </c>
      <c r="C37" s="20">
        <f t="shared" si="0"/>
        <v>35.791999999999973</v>
      </c>
      <c r="D37" s="20">
        <f t="shared" si="2"/>
        <v>33.843059452772607</v>
      </c>
    </row>
    <row r="38" spans="1:20" x14ac:dyDescent="0.3">
      <c r="A38" s="19">
        <v>56</v>
      </c>
      <c r="B38" s="19">
        <f t="shared" si="1"/>
        <v>40.000000000000028</v>
      </c>
      <c r="C38" s="20">
        <f t="shared" si="0"/>
        <v>31.487999999999971</v>
      </c>
      <c r="D38" s="20">
        <f t="shared" si="2"/>
        <v>29.707687214961517</v>
      </c>
    </row>
    <row r="39" spans="1:20" x14ac:dyDescent="0.3">
      <c r="A39" s="19">
        <v>58</v>
      </c>
      <c r="B39" s="19">
        <f t="shared" si="1"/>
        <v>36.000000000000028</v>
      </c>
      <c r="C39" s="20">
        <f t="shared" si="0"/>
        <v>27.183999999999969</v>
      </c>
      <c r="D39" s="20">
        <f t="shared" si="2"/>
        <v>25.588856466101671</v>
      </c>
    </row>
    <row r="40" spans="1:20" x14ac:dyDescent="0.3">
      <c r="A40" s="19">
        <v>60</v>
      </c>
      <c r="B40" s="19">
        <f t="shared" si="1"/>
        <v>32.000000000000028</v>
      </c>
      <c r="C40" s="20">
        <f t="shared" si="0"/>
        <v>22.879999999999967</v>
      </c>
      <c r="D40" s="20">
        <f t="shared" si="2"/>
        <v>21.486501040237265</v>
      </c>
    </row>
    <row r="41" spans="1:20" x14ac:dyDescent="0.3">
      <c r="A41" s="19">
        <v>62</v>
      </c>
      <c r="B41" s="19">
        <f t="shared" si="1"/>
        <v>28.000000000000028</v>
      </c>
      <c r="C41" s="20">
        <f t="shared" si="0"/>
        <v>18.575999999999965</v>
      </c>
      <c r="D41" s="20">
        <f t="shared" si="2"/>
        <v>17.400555036076316</v>
      </c>
    </row>
    <row r="42" spans="1:20" x14ac:dyDescent="0.3">
      <c r="A42" s="19">
        <v>64</v>
      </c>
      <c r="B42" s="19">
        <f t="shared" si="1"/>
        <v>24.000000000000028</v>
      </c>
      <c r="C42" s="20">
        <f t="shared" si="0"/>
        <v>14.271999999999965</v>
      </c>
      <c r="D42" s="20">
        <f t="shared" si="2"/>
        <v>13.330952815932012</v>
      </c>
    </row>
    <row r="43" spans="1:20" x14ac:dyDescent="0.3">
      <c r="A43" s="19">
        <v>66</v>
      </c>
      <c r="B43" s="19">
        <f t="shared" si="1"/>
        <v>20.000000000000028</v>
      </c>
      <c r="C43" s="20">
        <f t="shared" ref="C43:C74" si="3">C42-($C$2*(A43-A42)*((($C$6/2)+$C$7)/$C$7))</f>
        <v>9.9679999999999644</v>
      </c>
      <c r="D43" s="20">
        <f t="shared" si="2"/>
        <v>9.2776290046682846</v>
      </c>
    </row>
    <row r="44" spans="1:20" x14ac:dyDescent="0.3">
      <c r="A44" s="19">
        <v>68</v>
      </c>
      <c r="B44" s="19">
        <f t="shared" si="1"/>
        <v>16.000000000000028</v>
      </c>
      <c r="C44" s="20">
        <f t="shared" si="3"/>
        <v>5.6639999999999642</v>
      </c>
      <c r="D44" s="20">
        <f t="shared" ref="D44:D75" si="4">D43-($C$2*((D43+$C$7)/$C$7)*(A44-A43))</f>
        <v>5.2405184886496112</v>
      </c>
    </row>
    <row r="45" spans="1:20" x14ac:dyDescent="0.3">
      <c r="A45" s="19">
        <v>70</v>
      </c>
      <c r="B45" s="19">
        <f t="shared" si="1"/>
        <v>12.000000000000028</v>
      </c>
      <c r="C45" s="20">
        <f t="shared" si="3"/>
        <v>1.3599999999999639</v>
      </c>
      <c r="D45" s="20">
        <f t="shared" si="4"/>
        <v>1.2195564146950124</v>
      </c>
    </row>
    <row r="46" spans="1:20" x14ac:dyDescent="0.3">
      <c r="A46" s="19">
        <v>72</v>
      </c>
      <c r="B46" s="19">
        <f t="shared" si="1"/>
        <v>8.0000000000000284</v>
      </c>
      <c r="C46" s="20">
        <f t="shared" si="3"/>
        <v>-2.9440000000000364</v>
      </c>
      <c r="D46" s="20">
        <f t="shared" si="4"/>
        <v>-2.7853218109637679</v>
      </c>
    </row>
    <row r="47" spans="1:20" x14ac:dyDescent="0.3">
      <c r="A47" s="19">
        <v>74</v>
      </c>
      <c r="B47" s="19">
        <f t="shared" si="1"/>
        <v>4.0000000000000284</v>
      </c>
      <c r="C47" s="20">
        <f t="shared" si="3"/>
        <v>-7.2480000000000366</v>
      </c>
      <c r="D47" s="20">
        <f t="shared" si="4"/>
        <v>-6.7741805237199131</v>
      </c>
    </row>
    <row r="48" spans="1:20" x14ac:dyDescent="0.3">
      <c r="A48" s="19">
        <v>76</v>
      </c>
      <c r="B48" s="19">
        <f t="shared" si="1"/>
        <v>2.8421709430404007E-14</v>
      </c>
      <c r="C48" s="20">
        <f t="shared" si="3"/>
        <v>-11.552000000000037</v>
      </c>
      <c r="D48" s="20">
        <f t="shared" si="4"/>
        <v>-10.747083801625033</v>
      </c>
    </row>
    <row r="49" spans="1:4" x14ac:dyDescent="0.3">
      <c r="A49" s="19">
        <v>78</v>
      </c>
      <c r="B49" s="19">
        <f t="shared" si="1"/>
        <v>-3.9999999999999716</v>
      </c>
      <c r="C49" s="20">
        <f t="shared" si="3"/>
        <v>-15.856000000000037</v>
      </c>
      <c r="D49" s="20">
        <f t="shared" si="4"/>
        <v>-14.704095466418533</v>
      </c>
    </row>
    <row r="50" spans="1:4" x14ac:dyDescent="0.3">
      <c r="A50" s="19">
        <v>80</v>
      </c>
      <c r="B50" s="19">
        <f t="shared" si="1"/>
        <v>-7.9999999999999716</v>
      </c>
      <c r="C50" s="20">
        <f t="shared" si="3"/>
        <v>-20.160000000000039</v>
      </c>
      <c r="D50" s="20">
        <f t="shared" si="4"/>
        <v>-18.645279084552858</v>
      </c>
    </row>
    <row r="51" spans="1:4" x14ac:dyDescent="0.3">
      <c r="A51" s="19">
        <v>82</v>
      </c>
      <c r="B51" s="19">
        <f t="shared" si="1"/>
        <v>-11.999999999999972</v>
      </c>
      <c r="C51" s="20">
        <f t="shared" si="3"/>
        <v>-24.464000000000041</v>
      </c>
      <c r="D51" s="20">
        <f t="shared" si="4"/>
        <v>-22.570697968214645</v>
      </c>
    </row>
    <row r="52" spans="1:4" x14ac:dyDescent="0.3">
      <c r="A52" s="19">
        <v>84</v>
      </c>
      <c r="B52" s="19">
        <f t="shared" si="1"/>
        <v>-15.999999999999972</v>
      </c>
      <c r="C52" s="20">
        <f t="shared" si="3"/>
        <v>-28.768000000000043</v>
      </c>
      <c r="D52" s="20">
        <f t="shared" si="4"/>
        <v>-26.480415176341786</v>
      </c>
    </row>
    <row r="53" spans="1:4" x14ac:dyDescent="0.3">
      <c r="A53" s="19">
        <v>86</v>
      </c>
      <c r="B53" s="19">
        <f t="shared" si="1"/>
        <v>-19.999999999999972</v>
      </c>
      <c r="C53" s="20">
        <f t="shared" si="3"/>
        <v>-33.072000000000045</v>
      </c>
      <c r="D53" s="20">
        <f t="shared" si="4"/>
        <v>-30.37449351563642</v>
      </c>
    </row>
    <row r="54" spans="1:4" x14ac:dyDescent="0.3">
      <c r="A54" s="19">
        <v>88</v>
      </c>
      <c r="B54" s="19">
        <f t="shared" si="1"/>
        <v>-23.999999999999972</v>
      </c>
      <c r="C54" s="20">
        <f t="shared" si="3"/>
        <v>-37.376000000000047</v>
      </c>
      <c r="D54" s="20">
        <f t="shared" si="4"/>
        <v>-34.252995541573874</v>
      </c>
    </row>
    <row r="55" spans="1:4" x14ac:dyDescent="0.3">
      <c r="A55" s="19">
        <v>90</v>
      </c>
      <c r="B55" s="19">
        <f t="shared" si="1"/>
        <v>-27.999999999999972</v>
      </c>
      <c r="C55" s="20">
        <f t="shared" si="3"/>
        <v>-41.680000000000049</v>
      </c>
      <c r="D55" s="20">
        <f t="shared" si="4"/>
        <v>-38.115983559407582</v>
      </c>
    </row>
    <row r="56" spans="1:4" x14ac:dyDescent="0.3">
      <c r="A56" s="19">
        <v>92</v>
      </c>
      <c r="B56" s="19">
        <f t="shared" si="1"/>
        <v>-31.999999999999972</v>
      </c>
      <c r="C56" s="20">
        <f t="shared" si="3"/>
        <v>-45.984000000000052</v>
      </c>
      <c r="D56" s="20">
        <f t="shared" si="4"/>
        <v>-41.963519625169951</v>
      </c>
    </row>
    <row r="57" spans="1:4" x14ac:dyDescent="0.3">
      <c r="A57" s="19">
        <v>94</v>
      </c>
      <c r="B57" s="19">
        <f t="shared" si="1"/>
        <v>-35.999999999999972</v>
      </c>
      <c r="C57" s="20">
        <f t="shared" si="3"/>
        <v>-50.288000000000054</v>
      </c>
      <c r="D57" s="20">
        <f t="shared" si="4"/>
        <v>-45.795665546669269</v>
      </c>
    </row>
    <row r="58" spans="1:4" x14ac:dyDescent="0.3">
      <c r="A58" s="19">
        <v>96</v>
      </c>
      <c r="B58" s="19">
        <f t="shared" si="1"/>
        <v>-39.999999999999972</v>
      </c>
      <c r="C58" s="20">
        <f t="shared" si="3"/>
        <v>-54.592000000000056</v>
      </c>
      <c r="D58" s="20">
        <f t="shared" si="4"/>
        <v>-49.612482884482596</v>
      </c>
    </row>
    <row r="59" spans="1:4" x14ac:dyDescent="0.3">
      <c r="A59" s="19">
        <v>98</v>
      </c>
      <c r="B59" s="19">
        <f t="shared" si="1"/>
        <v>-43.999999999999972</v>
      </c>
      <c r="C59" s="20">
        <f t="shared" si="3"/>
        <v>-58.896000000000058</v>
      </c>
      <c r="D59" s="20">
        <f t="shared" si="4"/>
        <v>-53.414032952944666</v>
      </c>
    </row>
    <row r="60" spans="1:4" x14ac:dyDescent="0.3">
      <c r="A60" s="19">
        <v>100</v>
      </c>
      <c r="B60" s="19">
        <f t="shared" si="1"/>
        <v>-47.999999999999972</v>
      </c>
      <c r="C60" s="20">
        <f t="shared" si="3"/>
        <v>-63.20000000000006</v>
      </c>
      <c r="D60" s="20">
        <f t="shared" si="4"/>
        <v>-57.200376821132885</v>
      </c>
    </row>
    <row r="61" spans="1:4" x14ac:dyDescent="0.3">
      <c r="A61" s="19">
        <v>102</v>
      </c>
      <c r="B61" s="19">
        <f t="shared" si="1"/>
        <v>-51.999999999999972</v>
      </c>
      <c r="C61" s="20">
        <f t="shared" si="3"/>
        <v>-67.504000000000062</v>
      </c>
      <c r="D61" s="20">
        <f t="shared" si="4"/>
        <v>-60.971575313848355</v>
      </c>
    </row>
    <row r="62" spans="1:4" x14ac:dyDescent="0.3">
      <c r="A62" s="19">
        <v>104</v>
      </c>
      <c r="B62" s="19">
        <f t="shared" si="1"/>
        <v>-55.999999999999972</v>
      </c>
      <c r="C62" s="20">
        <f t="shared" si="3"/>
        <v>-71.808000000000064</v>
      </c>
      <c r="D62" s="20">
        <f t="shared" si="4"/>
        <v>-64.727689012592961</v>
      </c>
    </row>
    <row r="63" spans="1:4" x14ac:dyDescent="0.3">
      <c r="A63" s="19">
        <v>106</v>
      </c>
      <c r="B63" s="19">
        <f t="shared" si="1"/>
        <v>-59.999999999999972</v>
      </c>
      <c r="C63" s="20">
        <f t="shared" si="3"/>
        <v>-76.112000000000066</v>
      </c>
      <c r="D63" s="20">
        <f t="shared" si="4"/>
        <v>-68.468778256542592</v>
      </c>
    </row>
    <row r="64" spans="1:4" x14ac:dyDescent="0.3">
      <c r="A64" s="19">
        <v>108</v>
      </c>
      <c r="B64" s="19">
        <f t="shared" si="1"/>
        <v>-63.999999999999972</v>
      </c>
      <c r="C64" s="20">
        <f t="shared" si="3"/>
        <v>-80.416000000000068</v>
      </c>
      <c r="D64" s="20">
        <f t="shared" si="4"/>
        <v>-72.194903143516427</v>
      </c>
    </row>
    <row r="65" spans="1:4" x14ac:dyDescent="0.3">
      <c r="A65" s="19">
        <v>110</v>
      </c>
      <c r="B65" s="19">
        <f t="shared" si="1"/>
        <v>-67.999999999999972</v>
      </c>
      <c r="C65" s="20">
        <f t="shared" si="3"/>
        <v>-84.72000000000007</v>
      </c>
      <c r="D65" s="20">
        <f t="shared" si="4"/>
        <v>-75.906123530942367</v>
      </c>
    </row>
    <row r="66" spans="1:4" x14ac:dyDescent="0.3">
      <c r="A66" s="19">
        <v>112</v>
      </c>
      <c r="B66" s="19">
        <f t="shared" si="1"/>
        <v>-71.999999999999972</v>
      </c>
      <c r="C66" s="20">
        <f t="shared" si="3"/>
        <v>-89.024000000000072</v>
      </c>
      <c r="D66" s="20">
        <f t="shared" si="4"/>
        <v>-79.6024990368186</v>
      </c>
    </row>
    <row r="67" spans="1:4" x14ac:dyDescent="0.3">
      <c r="A67" s="19">
        <v>114</v>
      </c>
      <c r="B67" s="19">
        <f t="shared" si="1"/>
        <v>-75.999999999999972</v>
      </c>
      <c r="C67" s="20">
        <f t="shared" si="3"/>
        <v>-93.328000000000074</v>
      </c>
      <c r="D67" s="20">
        <f t="shared" si="4"/>
        <v>-83.284089040671319</v>
      </c>
    </row>
    <row r="68" spans="1:4" x14ac:dyDescent="0.3">
      <c r="A68" s="19">
        <v>116</v>
      </c>
      <c r="B68" s="19">
        <f t="shared" si="1"/>
        <v>-79.999999999999972</v>
      </c>
      <c r="C68" s="20">
        <f t="shared" si="3"/>
        <v>-97.632000000000076</v>
      </c>
      <c r="D68" s="20">
        <f t="shared" si="4"/>
        <v>-86.950952684508636</v>
      </c>
    </row>
    <row r="69" spans="1:4" x14ac:dyDescent="0.3">
      <c r="A69" s="19">
        <v>118</v>
      </c>
      <c r="B69" s="19">
        <f t="shared" si="1"/>
        <v>-83.999999999999972</v>
      </c>
      <c r="C69" s="20">
        <f t="shared" si="3"/>
        <v>-101.93600000000008</v>
      </c>
      <c r="D69" s="20">
        <f t="shared" si="4"/>
        <v>-90.603148873770607</v>
      </c>
    </row>
    <row r="70" spans="1:4" x14ac:dyDescent="0.3">
      <c r="A70" s="19">
        <v>120</v>
      </c>
      <c r="B70" s="19">
        <f t="shared" si="1"/>
        <v>-87.999999999999972</v>
      </c>
      <c r="C70" s="20">
        <f t="shared" si="3"/>
        <v>-106.24000000000008</v>
      </c>
      <c r="D70" s="20">
        <f t="shared" si="4"/>
        <v>-94.24073627827552</v>
      </c>
    </row>
    <row r="71" spans="1:4" x14ac:dyDescent="0.3">
      <c r="A71" s="19">
        <v>122</v>
      </c>
      <c r="B71" s="19">
        <f t="shared" si="1"/>
        <v>-91.999999999999972</v>
      </c>
      <c r="C71" s="20">
        <f t="shared" si="3"/>
        <v>-110.54400000000008</v>
      </c>
      <c r="D71" s="20">
        <f t="shared" si="4"/>
        <v>-97.863773333162413</v>
      </c>
    </row>
    <row r="72" spans="1:4" x14ac:dyDescent="0.3">
      <c r="A72" s="19">
        <v>124</v>
      </c>
      <c r="B72" s="19">
        <f t="shared" si="1"/>
        <v>-95.999999999999972</v>
      </c>
      <c r="C72" s="20">
        <f t="shared" si="3"/>
        <v>-114.84800000000008</v>
      </c>
      <c r="D72" s="20">
        <f t="shared" si="4"/>
        <v>-101.47231823982976</v>
      </c>
    </row>
    <row r="73" spans="1:4" x14ac:dyDescent="0.3">
      <c r="A73" s="19">
        <v>126</v>
      </c>
      <c r="B73" s="19">
        <f t="shared" si="1"/>
        <v>-99.999999999999972</v>
      </c>
      <c r="C73" s="20">
        <f t="shared" si="3"/>
        <v>-119.15200000000009</v>
      </c>
      <c r="D73" s="20">
        <f t="shared" si="4"/>
        <v>-105.06642896687045</v>
      </c>
    </row>
    <row r="74" spans="1:4" x14ac:dyDescent="0.3">
      <c r="A74" s="19">
        <v>128</v>
      </c>
      <c r="B74" s="19">
        <f t="shared" si="1"/>
        <v>-103.99999999999997</v>
      </c>
      <c r="C74" s="20">
        <f t="shared" si="3"/>
        <v>-123.45600000000009</v>
      </c>
      <c r="D74" s="20">
        <f t="shared" si="4"/>
        <v>-108.64616325100296</v>
      </c>
    </row>
    <row r="75" spans="1:4" x14ac:dyDescent="0.3">
      <c r="A75" s="19">
        <v>130</v>
      </c>
      <c r="B75" s="19">
        <f t="shared" si="1"/>
        <v>-107.99999999999997</v>
      </c>
      <c r="C75" s="20">
        <f t="shared" ref="C75:C94" si="5">C74-($C$2*(A75-A74)*((($C$6/2)+$C$7)/$C$7))</f>
        <v>-127.76000000000009</v>
      </c>
      <c r="D75" s="20">
        <f t="shared" si="4"/>
        <v>-112.21157859799895</v>
      </c>
    </row>
    <row r="76" spans="1:4" x14ac:dyDescent="0.3">
      <c r="A76" s="19">
        <v>132</v>
      </c>
      <c r="B76" s="19">
        <f t="shared" ref="B76:B94" si="6">B75-($C$2*(A76-A75))</f>
        <v>-111.99999999999997</v>
      </c>
      <c r="C76" s="20">
        <f t="shared" si="5"/>
        <v>-132.06400000000008</v>
      </c>
      <c r="D76" s="20">
        <f t="shared" ref="D76:D94" si="7">D75-($C$2*((D75+$C$7)/$C$7)*(A76-A75))</f>
        <v>-115.76273228360695</v>
      </c>
    </row>
    <row r="77" spans="1:4" x14ac:dyDescent="0.3">
      <c r="A77" s="19">
        <v>134</v>
      </c>
      <c r="B77" s="19">
        <f t="shared" si="6"/>
        <v>-115.99999999999997</v>
      </c>
      <c r="C77" s="20">
        <f t="shared" si="5"/>
        <v>-136.36800000000008</v>
      </c>
      <c r="D77" s="20">
        <f t="shared" si="7"/>
        <v>-119.29968135447253</v>
      </c>
    </row>
    <row r="78" spans="1:4" x14ac:dyDescent="0.3">
      <c r="A78" s="19">
        <v>136</v>
      </c>
      <c r="B78" s="19">
        <f t="shared" si="6"/>
        <v>-119.99999999999997</v>
      </c>
      <c r="C78" s="20">
        <f t="shared" si="5"/>
        <v>-140.67200000000008</v>
      </c>
      <c r="D78" s="20">
        <f t="shared" si="7"/>
        <v>-122.82248262905463</v>
      </c>
    </row>
    <row r="79" spans="1:4" x14ac:dyDescent="0.3">
      <c r="A79" s="19">
        <v>138</v>
      </c>
      <c r="B79" s="19">
        <f t="shared" si="6"/>
        <v>-123.99999999999997</v>
      </c>
      <c r="C79" s="20">
        <f t="shared" si="5"/>
        <v>-144.97600000000008</v>
      </c>
      <c r="D79" s="20">
        <f t="shared" si="7"/>
        <v>-126.33119269853842</v>
      </c>
    </row>
    <row r="80" spans="1:4" x14ac:dyDescent="0.3">
      <c r="A80" s="19">
        <v>140</v>
      </c>
      <c r="B80" s="19">
        <f t="shared" si="6"/>
        <v>-127.99999999999997</v>
      </c>
      <c r="C80" s="20">
        <f t="shared" si="5"/>
        <v>-149.28000000000009</v>
      </c>
      <c r="D80" s="20">
        <f t="shared" si="7"/>
        <v>-129.82586792774427</v>
      </c>
    </row>
    <row r="81" spans="1:4" x14ac:dyDescent="0.3">
      <c r="A81" s="19">
        <v>142</v>
      </c>
      <c r="B81" s="19">
        <f t="shared" si="6"/>
        <v>-131.99999999999997</v>
      </c>
      <c r="C81" s="20">
        <f t="shared" si="5"/>
        <v>-153.58400000000009</v>
      </c>
      <c r="D81" s="20">
        <f t="shared" si="7"/>
        <v>-133.3065644560333</v>
      </c>
    </row>
    <row r="82" spans="1:4" x14ac:dyDescent="0.3">
      <c r="A82" s="19">
        <v>144</v>
      </c>
      <c r="B82" s="19">
        <f t="shared" si="6"/>
        <v>-135.99999999999997</v>
      </c>
      <c r="C82" s="20">
        <f t="shared" si="5"/>
        <v>-157.88800000000009</v>
      </c>
      <c r="D82" s="20">
        <f t="shared" si="7"/>
        <v>-136.77333819820916</v>
      </c>
    </row>
    <row r="83" spans="1:4" x14ac:dyDescent="0.3">
      <c r="A83" s="19">
        <v>146</v>
      </c>
      <c r="B83" s="19">
        <f t="shared" si="6"/>
        <v>-139.99999999999997</v>
      </c>
      <c r="C83" s="20">
        <f t="shared" si="5"/>
        <v>-162.19200000000009</v>
      </c>
      <c r="D83" s="20">
        <f t="shared" si="7"/>
        <v>-140.22624484541632</v>
      </c>
    </row>
    <row r="84" spans="1:4" x14ac:dyDescent="0.3">
      <c r="A84" s="19">
        <v>148</v>
      </c>
      <c r="B84" s="19">
        <f t="shared" si="6"/>
        <v>-143.99999999999997</v>
      </c>
      <c r="C84" s="20">
        <f t="shared" si="5"/>
        <v>-166.49600000000009</v>
      </c>
      <c r="D84" s="20">
        <f t="shared" si="7"/>
        <v>-143.66533986603466</v>
      </c>
    </row>
    <row r="85" spans="1:4" x14ac:dyDescent="0.3">
      <c r="A85" s="19">
        <v>150</v>
      </c>
      <c r="B85" s="19">
        <f t="shared" si="6"/>
        <v>-147.99999999999997</v>
      </c>
      <c r="C85" s="20">
        <f t="shared" si="5"/>
        <v>-170.8000000000001</v>
      </c>
      <c r="D85" s="20">
        <f t="shared" si="7"/>
        <v>-147.09067850657053</v>
      </c>
    </row>
    <row r="86" spans="1:4" x14ac:dyDescent="0.3">
      <c r="A86" s="19">
        <v>152</v>
      </c>
      <c r="B86" s="19">
        <f t="shared" si="6"/>
        <v>-151.99999999999997</v>
      </c>
      <c r="C86" s="20">
        <f t="shared" si="5"/>
        <v>-175.1040000000001</v>
      </c>
      <c r="D86" s="20">
        <f t="shared" si="7"/>
        <v>-150.50231579254424</v>
      </c>
    </row>
    <row r="87" spans="1:4" x14ac:dyDescent="0.3">
      <c r="A87" s="19">
        <v>154</v>
      </c>
      <c r="B87" s="19">
        <f t="shared" si="6"/>
        <v>-155.99999999999997</v>
      </c>
      <c r="C87" s="20">
        <f t="shared" si="5"/>
        <v>-179.4080000000001</v>
      </c>
      <c r="D87" s="20">
        <f t="shared" si="7"/>
        <v>-153.90030652937406</v>
      </c>
    </row>
    <row r="88" spans="1:4" x14ac:dyDescent="0.3">
      <c r="A88" s="19">
        <v>156</v>
      </c>
      <c r="B88" s="19">
        <f t="shared" si="6"/>
        <v>-159.99999999999997</v>
      </c>
      <c r="C88" s="20">
        <f t="shared" si="5"/>
        <v>-183.7120000000001</v>
      </c>
      <c r="D88" s="20">
        <f t="shared" si="7"/>
        <v>-157.28470530325657</v>
      </c>
    </row>
    <row r="89" spans="1:4" x14ac:dyDescent="0.3">
      <c r="A89" s="19">
        <v>158</v>
      </c>
      <c r="B89" s="19">
        <f t="shared" si="6"/>
        <v>-163.99999999999997</v>
      </c>
      <c r="C89" s="20">
        <f t="shared" si="5"/>
        <v>-188.0160000000001</v>
      </c>
      <c r="D89" s="20">
        <f t="shared" si="7"/>
        <v>-160.65556648204355</v>
      </c>
    </row>
    <row r="90" spans="1:4" x14ac:dyDescent="0.3">
      <c r="A90" s="19">
        <v>160</v>
      </c>
      <c r="B90" s="19">
        <f t="shared" si="6"/>
        <v>-167.99999999999997</v>
      </c>
      <c r="C90" s="20">
        <f t="shared" si="5"/>
        <v>-192.32000000000011</v>
      </c>
      <c r="D90" s="20">
        <f t="shared" si="7"/>
        <v>-164.01294421611539</v>
      </c>
    </row>
    <row r="91" spans="1:4" x14ac:dyDescent="0.3">
      <c r="A91" s="19">
        <v>162</v>
      </c>
      <c r="B91" s="19">
        <f t="shared" si="6"/>
        <v>-171.99999999999997</v>
      </c>
      <c r="C91" s="20">
        <f t="shared" si="5"/>
        <v>-196.62400000000011</v>
      </c>
      <c r="D91" s="20">
        <f t="shared" si="7"/>
        <v>-167.35689243925091</v>
      </c>
    </row>
    <row r="92" spans="1:4" x14ac:dyDescent="0.3">
      <c r="A92" s="19">
        <v>164</v>
      </c>
      <c r="B92" s="19">
        <f t="shared" si="6"/>
        <v>-175.99999999999997</v>
      </c>
      <c r="C92" s="20">
        <f t="shared" si="5"/>
        <v>-200.92800000000011</v>
      </c>
      <c r="D92" s="20">
        <f t="shared" si="7"/>
        <v>-170.68746486949391</v>
      </c>
    </row>
    <row r="93" spans="1:4" x14ac:dyDescent="0.3">
      <c r="A93" s="19">
        <v>166</v>
      </c>
      <c r="B93" s="19">
        <f t="shared" si="6"/>
        <v>-179.99999999999997</v>
      </c>
      <c r="C93" s="20">
        <f t="shared" si="5"/>
        <v>-205.23200000000011</v>
      </c>
      <c r="D93" s="20">
        <f t="shared" si="7"/>
        <v>-174.00471501001593</v>
      </c>
    </row>
    <row r="94" spans="1:4" x14ac:dyDescent="0.3">
      <c r="A94" s="19">
        <v>168</v>
      </c>
      <c r="B94" s="19">
        <f t="shared" si="6"/>
        <v>-183.99999999999997</v>
      </c>
      <c r="C94" s="20">
        <f t="shared" si="5"/>
        <v>-209.53600000000012</v>
      </c>
      <c r="D94" s="20">
        <f t="shared" si="7"/>
        <v>-177.30869614997587</v>
      </c>
    </row>
    <row r="95" spans="1:4" x14ac:dyDescent="0.3">
      <c r="A95" s="10"/>
      <c r="B95" s="10"/>
      <c r="C95" s="11"/>
      <c r="D95" s="11"/>
    </row>
    <row r="96" spans="1:4" x14ac:dyDescent="0.3">
      <c r="A96" s="10"/>
      <c r="B96" s="10"/>
      <c r="C96" s="11"/>
    </row>
    <row r="97" spans="1:4" x14ac:dyDescent="0.3">
      <c r="A97" s="10"/>
      <c r="B97" s="10"/>
      <c r="C97" s="11"/>
    </row>
    <row r="98" spans="1:4" x14ac:dyDescent="0.3">
      <c r="A98" s="10"/>
      <c r="B98" s="10"/>
      <c r="C98" s="11"/>
      <c r="D98" s="11"/>
    </row>
    <row r="99" spans="1:4" x14ac:dyDescent="0.3">
      <c r="A99" s="10"/>
      <c r="B99" s="10"/>
      <c r="C99" s="11"/>
      <c r="D99" s="11"/>
    </row>
    <row r="100" spans="1:4" x14ac:dyDescent="0.3">
      <c r="A100" s="10"/>
      <c r="B100" s="10"/>
      <c r="C100" s="11"/>
      <c r="D100" s="11"/>
    </row>
    <row r="101" spans="1:4" x14ac:dyDescent="0.3">
      <c r="A101" s="10"/>
      <c r="B101" s="10"/>
      <c r="C101" s="11"/>
      <c r="D101" s="11"/>
    </row>
    <row r="102" spans="1:4" x14ac:dyDescent="0.3">
      <c r="A102" s="10"/>
      <c r="B102" s="10"/>
      <c r="C102" s="11"/>
      <c r="D102" s="11"/>
    </row>
    <row r="103" spans="1:4" x14ac:dyDescent="0.3">
      <c r="A103" s="10"/>
      <c r="B103" s="10"/>
      <c r="C103" s="11"/>
      <c r="D103" s="11"/>
    </row>
    <row r="104" spans="1:4" x14ac:dyDescent="0.3">
      <c r="A104" s="10"/>
      <c r="B104" s="10"/>
      <c r="C104" s="11"/>
      <c r="D104" s="11"/>
    </row>
    <row r="105" spans="1:4" x14ac:dyDescent="0.3">
      <c r="A105" s="10"/>
      <c r="B105" s="10"/>
      <c r="C105" s="11"/>
      <c r="D105" s="11"/>
    </row>
    <row r="106" spans="1:4" x14ac:dyDescent="0.3">
      <c r="A106" s="10"/>
      <c r="B106" s="10"/>
      <c r="C106" s="11"/>
      <c r="D106" s="11"/>
    </row>
    <row r="107" spans="1:4" x14ac:dyDescent="0.3">
      <c r="D107" s="11"/>
    </row>
    <row r="108" spans="1:4" x14ac:dyDescent="0.3">
      <c r="D108" s="11"/>
    </row>
  </sheetData>
  <sheetProtection algorithmName="SHA-512" hashValue="wRqloyIoMwGkUczs3K1EYDnFZ4xljRce/ckt+uVsI2jh6NamDxIR9QT5pFSzoiiMoewn1PXnms9nC59iriCqIQ==" saltValue="x7N1+C29Hg34h2YLrLCFFg==" spinCount="100000" sheet="1" objects="1" scenarios="1"/>
  <mergeCells count="5">
    <mergeCell ref="A2:B2"/>
    <mergeCell ref="N3:T7"/>
    <mergeCell ref="N24:T25"/>
    <mergeCell ref="N14:T15"/>
    <mergeCell ref="N17:T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6"/>
  <sheetViews>
    <sheetView zoomScaleNormal="100" workbookViewId="0"/>
  </sheetViews>
  <sheetFormatPr defaultColWidth="9.109375" defaultRowHeight="14.4" x14ac:dyDescent="0.3"/>
  <cols>
    <col min="1" max="1" width="21.109375" style="12" customWidth="1"/>
    <col min="2" max="2" width="18.88671875" style="13" customWidth="1"/>
    <col min="3" max="3" width="13.6640625" style="10" customWidth="1"/>
    <col min="4" max="7" width="9.109375" style="1"/>
    <col min="8" max="8" width="11.6640625" style="1" bestFit="1" customWidth="1"/>
    <col min="9" max="17" width="9.109375" style="1"/>
    <col min="18" max="18" width="13.6640625" style="1" customWidth="1"/>
    <col min="19" max="16384" width="9.109375" style="1"/>
  </cols>
  <sheetData>
    <row r="1" spans="1:21" x14ac:dyDescent="0.3">
      <c r="A1" s="24"/>
      <c r="B1" s="25"/>
      <c r="D1" s="21"/>
      <c r="E1" s="21"/>
      <c r="F1" s="21"/>
      <c r="G1" s="21"/>
      <c r="H1" s="21"/>
      <c r="I1" s="21"/>
      <c r="J1" s="21"/>
      <c r="K1" s="21"/>
      <c r="L1" s="21"/>
      <c r="M1" s="21"/>
      <c r="N1" s="21"/>
      <c r="O1" s="21"/>
      <c r="P1" s="21"/>
      <c r="Q1" s="21"/>
      <c r="R1" s="21"/>
    </row>
    <row r="2" spans="1:21" ht="30.6" customHeight="1" x14ac:dyDescent="0.3">
      <c r="A2" s="32" t="s">
        <v>33</v>
      </c>
      <c r="B2" s="32"/>
      <c r="C2" s="14">
        <v>2</v>
      </c>
      <c r="D2" s="21"/>
      <c r="E2" s="21"/>
      <c r="F2" s="21"/>
      <c r="G2" s="21"/>
      <c r="H2" s="21"/>
      <c r="I2" s="21"/>
      <c r="J2" s="21"/>
      <c r="K2" s="21"/>
      <c r="L2" s="21"/>
      <c r="M2" s="21"/>
      <c r="N2" s="21"/>
      <c r="O2" s="21"/>
      <c r="P2" s="21"/>
      <c r="Q2" s="21"/>
      <c r="R2" s="21"/>
    </row>
    <row r="3" spans="1:21" ht="15.6" x14ac:dyDescent="0.3">
      <c r="A3" s="24"/>
      <c r="B3" s="25" t="s">
        <v>14</v>
      </c>
      <c r="C3" s="14">
        <v>0.38</v>
      </c>
      <c r="D3" s="21"/>
      <c r="E3" s="21"/>
      <c r="F3" s="21"/>
      <c r="G3" s="21"/>
      <c r="H3" s="21"/>
      <c r="I3" s="21"/>
      <c r="J3" s="21"/>
      <c r="K3" s="21"/>
      <c r="L3" s="21"/>
      <c r="M3" s="21"/>
      <c r="N3" s="21"/>
      <c r="O3" s="21"/>
      <c r="P3" s="21"/>
      <c r="Q3" s="21"/>
      <c r="R3" s="21"/>
    </row>
    <row r="4" spans="1:21" x14ac:dyDescent="0.3">
      <c r="A4" s="24"/>
      <c r="B4" s="25" t="s">
        <v>30</v>
      </c>
      <c r="C4" s="14">
        <v>0.4</v>
      </c>
      <c r="D4" s="21"/>
      <c r="E4" s="21"/>
      <c r="F4" s="21"/>
      <c r="G4" s="21"/>
      <c r="H4" s="21"/>
      <c r="I4" s="21"/>
      <c r="J4" s="21"/>
      <c r="K4" s="21"/>
      <c r="L4" s="21"/>
      <c r="M4" s="21"/>
      <c r="N4" s="21"/>
      <c r="O4" s="21"/>
      <c r="P4" s="21"/>
      <c r="Q4" s="21"/>
      <c r="R4" s="21"/>
    </row>
    <row r="5" spans="1:21" ht="15.6" x14ac:dyDescent="0.3">
      <c r="A5" s="24"/>
      <c r="B5" s="25" t="s">
        <v>38</v>
      </c>
      <c r="C5" s="10">
        <f>C3*C4*1000</f>
        <v>152.00000000000003</v>
      </c>
      <c r="D5" s="21"/>
      <c r="E5" s="21"/>
      <c r="F5" s="21"/>
      <c r="G5" s="21"/>
      <c r="H5" s="21"/>
      <c r="I5" s="21"/>
      <c r="J5" s="21"/>
      <c r="K5" s="21"/>
      <c r="L5" s="21"/>
      <c r="M5" s="21"/>
      <c r="N5" s="21"/>
      <c r="O5" s="21"/>
      <c r="P5" s="21"/>
      <c r="Q5" s="21"/>
      <c r="R5" s="21"/>
    </row>
    <row r="6" spans="1:21" x14ac:dyDescent="0.3">
      <c r="A6" s="24"/>
      <c r="B6" s="25" t="s">
        <v>10</v>
      </c>
      <c r="C6" s="14">
        <v>2.5</v>
      </c>
      <c r="D6" s="21"/>
      <c r="E6" s="21"/>
      <c r="F6" s="21"/>
      <c r="G6" s="21"/>
      <c r="H6" s="21"/>
      <c r="I6" s="21"/>
      <c r="J6" s="21"/>
      <c r="K6" s="21"/>
      <c r="L6" s="21"/>
      <c r="M6" s="21"/>
      <c r="N6" s="21"/>
      <c r="O6" s="21"/>
      <c r="P6" s="21"/>
      <c r="Q6" s="21"/>
      <c r="R6" s="21"/>
    </row>
    <row r="7" spans="1:21" x14ac:dyDescent="0.3">
      <c r="A7" s="24"/>
      <c r="B7" s="25" t="s">
        <v>11</v>
      </c>
      <c r="C7" s="14">
        <v>80</v>
      </c>
      <c r="D7" s="21"/>
      <c r="E7" s="21"/>
      <c r="F7" s="21"/>
      <c r="G7" s="21"/>
      <c r="H7" s="21"/>
      <c r="I7" s="21"/>
      <c r="J7" s="21"/>
      <c r="K7" s="21"/>
      <c r="L7" s="21"/>
      <c r="M7" s="21"/>
      <c r="N7" s="21"/>
      <c r="O7" s="21"/>
      <c r="P7" s="21"/>
      <c r="Q7" s="21"/>
      <c r="R7" s="21"/>
    </row>
    <row r="8" spans="1:21" ht="14.4" customHeight="1" x14ac:dyDescent="0.3">
      <c r="A8" s="24"/>
      <c r="B8" s="25"/>
      <c r="C8" s="19"/>
      <c r="D8" s="21"/>
      <c r="E8" s="21"/>
      <c r="F8" s="21"/>
      <c r="G8" s="21"/>
      <c r="H8" s="21"/>
      <c r="I8" s="21"/>
      <c r="J8" s="21"/>
      <c r="K8" s="21"/>
      <c r="L8" s="21"/>
      <c r="M8" s="33" t="s">
        <v>34</v>
      </c>
      <c r="N8" s="33"/>
      <c r="O8" s="33"/>
      <c r="P8" s="33"/>
      <c r="Q8" s="33"/>
      <c r="R8" s="33"/>
      <c r="S8" s="8"/>
      <c r="T8" s="5"/>
      <c r="U8" s="5"/>
    </row>
    <row r="9" spans="1:21" ht="30.6" x14ac:dyDescent="0.3">
      <c r="A9" s="18" t="s">
        <v>17</v>
      </c>
      <c r="B9" s="18" t="s">
        <v>12</v>
      </c>
      <c r="C9" s="18" t="s">
        <v>16</v>
      </c>
      <c r="D9" s="21"/>
      <c r="E9" s="21"/>
      <c r="F9" s="21"/>
      <c r="G9" s="21"/>
      <c r="H9" s="21"/>
      <c r="I9" s="21"/>
      <c r="J9" s="21"/>
      <c r="K9" s="21"/>
      <c r="L9" s="21"/>
      <c r="M9" s="33"/>
      <c r="N9" s="33"/>
      <c r="O9" s="33"/>
      <c r="P9" s="33"/>
      <c r="Q9" s="33"/>
      <c r="R9" s="33"/>
      <c r="S9" s="8"/>
      <c r="T9" s="5"/>
      <c r="U9" s="5"/>
    </row>
    <row r="10" spans="1:21" x14ac:dyDescent="0.3">
      <c r="A10" s="19">
        <v>0</v>
      </c>
      <c r="B10" s="20">
        <f>($C$5/1000)*$C$6*$C$7</f>
        <v>30.400000000000006</v>
      </c>
      <c r="C10" s="20">
        <f>1000*B10/($C$6*$C$7)</f>
        <v>152.00000000000003</v>
      </c>
      <c r="D10" s="21"/>
      <c r="E10" s="21"/>
      <c r="F10" s="21"/>
      <c r="G10" s="21"/>
      <c r="H10" s="21"/>
      <c r="I10" s="21"/>
      <c r="J10" s="21"/>
      <c r="K10" s="21"/>
      <c r="L10" s="21"/>
      <c r="M10" s="33"/>
      <c r="N10" s="33"/>
      <c r="O10" s="33"/>
      <c r="P10" s="33"/>
      <c r="Q10" s="33"/>
      <c r="R10" s="33"/>
      <c r="S10" s="8"/>
      <c r="T10" s="5"/>
      <c r="U10" s="5"/>
    </row>
    <row r="11" spans="1:21" x14ac:dyDescent="0.3">
      <c r="A11" s="19">
        <v>2</v>
      </c>
      <c r="B11" s="20">
        <f>B10-(2*($C$6+$C$7)*(C10*$C$2/1000000))</f>
        <v>30.349840000000004</v>
      </c>
      <c r="C11" s="20">
        <f>1000*B11/($C$6*$C$7)</f>
        <v>151.74920000000003</v>
      </c>
      <c r="D11" s="21"/>
      <c r="E11" s="21"/>
      <c r="F11" s="21"/>
      <c r="G11" s="21"/>
      <c r="H11" s="21"/>
      <c r="I11" s="21"/>
      <c r="J11" s="21"/>
      <c r="K11" s="21"/>
      <c r="L11" s="21"/>
      <c r="M11" s="33"/>
      <c r="N11" s="33"/>
      <c r="O11" s="33"/>
      <c r="P11" s="33"/>
      <c r="Q11" s="33"/>
      <c r="R11" s="33"/>
      <c r="S11" s="5"/>
      <c r="T11" s="5"/>
      <c r="U11" s="5"/>
    </row>
    <row r="12" spans="1:21" x14ac:dyDescent="0.3">
      <c r="A12" s="19">
        <v>4</v>
      </c>
      <c r="B12" s="20">
        <f t="shared" ref="B12:B75" si="0">B11-(2*($C$6+$C$7)*(C11*$C$2/1000000))</f>
        <v>30.299762764000004</v>
      </c>
      <c r="C12" s="20">
        <f t="shared" ref="C12:C75" si="1">1000*B12/($C$6*$C$7)</f>
        <v>151.49881382000001</v>
      </c>
      <c r="D12" s="21"/>
      <c r="E12" s="21"/>
      <c r="F12" s="21"/>
      <c r="G12" s="21"/>
      <c r="H12" s="21"/>
      <c r="I12" s="21"/>
      <c r="J12" s="21"/>
      <c r="K12" s="21"/>
      <c r="L12" s="21"/>
      <c r="M12" s="21"/>
      <c r="N12" s="21"/>
      <c r="O12" s="21"/>
      <c r="P12" s="21"/>
      <c r="Q12" s="21"/>
      <c r="R12" s="21"/>
    </row>
    <row r="13" spans="1:21" x14ac:dyDescent="0.3">
      <c r="A13" s="19">
        <v>6</v>
      </c>
      <c r="B13" s="20">
        <f t="shared" si="0"/>
        <v>30.249768155439405</v>
      </c>
      <c r="C13" s="20">
        <f t="shared" si="1"/>
        <v>151.24884077719702</v>
      </c>
      <c r="D13" s="21"/>
      <c r="E13" s="21"/>
      <c r="F13" s="21"/>
      <c r="G13" s="21"/>
      <c r="H13" s="21"/>
      <c r="I13" s="21"/>
      <c r="J13" s="21"/>
      <c r="K13" s="21"/>
      <c r="L13" s="21"/>
      <c r="M13" s="21"/>
      <c r="N13" s="21"/>
      <c r="O13" s="21"/>
      <c r="P13" s="21"/>
      <c r="Q13" s="21"/>
      <c r="R13" s="21"/>
    </row>
    <row r="14" spans="1:21" x14ac:dyDescent="0.3">
      <c r="A14" s="19">
        <v>8</v>
      </c>
      <c r="B14" s="20">
        <f t="shared" si="0"/>
        <v>30.199856037982929</v>
      </c>
      <c r="C14" s="20">
        <f t="shared" si="1"/>
        <v>150.99928018991466</v>
      </c>
      <c r="D14" s="21"/>
      <c r="E14" s="21"/>
      <c r="F14" s="21"/>
      <c r="G14" s="21"/>
      <c r="H14" s="21"/>
      <c r="I14" s="21"/>
      <c r="J14" s="21"/>
      <c r="K14" s="21"/>
      <c r="L14" s="21"/>
      <c r="M14" s="21"/>
      <c r="N14" s="21"/>
      <c r="O14" s="21"/>
      <c r="P14" s="21"/>
      <c r="Q14" s="21"/>
      <c r="R14" s="21"/>
    </row>
    <row r="15" spans="1:21" x14ac:dyDescent="0.3">
      <c r="A15" s="19">
        <v>10</v>
      </c>
      <c r="B15" s="20">
        <f t="shared" si="0"/>
        <v>30.150026275520258</v>
      </c>
      <c r="C15" s="20">
        <f t="shared" si="1"/>
        <v>150.75013137760129</v>
      </c>
      <c r="D15" s="21"/>
      <c r="E15" s="21"/>
      <c r="F15" s="21"/>
      <c r="G15" s="21"/>
      <c r="H15" s="21"/>
      <c r="I15" s="21"/>
      <c r="J15" s="21"/>
      <c r="K15" s="21"/>
      <c r="L15" s="21"/>
      <c r="M15" s="21"/>
      <c r="N15" s="21"/>
      <c r="O15" s="21"/>
      <c r="P15" s="21"/>
      <c r="Q15" s="21"/>
      <c r="R15" s="21"/>
    </row>
    <row r="16" spans="1:21" x14ac:dyDescent="0.3">
      <c r="A16" s="19">
        <v>12</v>
      </c>
      <c r="B16" s="20">
        <f t="shared" si="0"/>
        <v>30.100278732165648</v>
      </c>
      <c r="C16" s="20">
        <f t="shared" si="1"/>
        <v>150.50139366082823</v>
      </c>
      <c r="D16" s="21"/>
      <c r="E16" s="21"/>
      <c r="F16" s="21"/>
      <c r="G16" s="21"/>
      <c r="H16" s="21"/>
      <c r="I16" s="21"/>
      <c r="J16" s="21"/>
      <c r="K16" s="21"/>
      <c r="L16" s="21"/>
      <c r="M16" s="21"/>
      <c r="N16" s="21"/>
      <c r="O16" s="21"/>
      <c r="P16" s="21"/>
      <c r="Q16" s="21"/>
      <c r="R16" s="21"/>
    </row>
    <row r="17" spans="1:21" x14ac:dyDescent="0.3">
      <c r="A17" s="19">
        <v>14</v>
      </c>
      <c r="B17" s="20">
        <f t="shared" si="0"/>
        <v>30.050613272257575</v>
      </c>
      <c r="C17" s="20">
        <f t="shared" si="1"/>
        <v>150.25306636128786</v>
      </c>
      <c r="D17" s="21"/>
      <c r="E17" s="21"/>
      <c r="F17" s="21"/>
      <c r="G17" s="21"/>
      <c r="H17" s="21"/>
      <c r="I17" s="21"/>
      <c r="J17" s="21"/>
      <c r="K17" s="21"/>
      <c r="L17" s="21"/>
      <c r="M17" s="21"/>
      <c r="N17" s="21"/>
      <c r="O17" s="21"/>
      <c r="P17" s="21"/>
      <c r="Q17" s="21"/>
      <c r="R17" s="21"/>
    </row>
    <row r="18" spans="1:21" x14ac:dyDescent="0.3">
      <c r="A18" s="19">
        <v>16</v>
      </c>
      <c r="B18" s="20">
        <f t="shared" si="0"/>
        <v>30.00102976035835</v>
      </c>
      <c r="C18" s="20">
        <f t="shared" si="1"/>
        <v>150.00514880179173</v>
      </c>
      <c r="D18" s="21"/>
      <c r="E18" s="21"/>
      <c r="F18" s="21"/>
      <c r="G18" s="21"/>
      <c r="H18" s="21"/>
      <c r="I18" s="21"/>
      <c r="J18" s="21"/>
      <c r="K18" s="21"/>
      <c r="L18" s="21"/>
      <c r="M18" s="21"/>
      <c r="N18" s="21"/>
      <c r="O18" s="21"/>
      <c r="P18" s="21"/>
      <c r="Q18" s="21"/>
      <c r="R18" s="21"/>
    </row>
    <row r="19" spans="1:21" x14ac:dyDescent="0.3">
      <c r="A19" s="19">
        <v>18</v>
      </c>
      <c r="B19" s="20">
        <f t="shared" si="0"/>
        <v>29.951528061253757</v>
      </c>
      <c r="C19" s="20">
        <f t="shared" si="1"/>
        <v>149.7576403062688</v>
      </c>
      <c r="D19" s="21"/>
      <c r="E19" s="21"/>
      <c r="F19" s="21"/>
      <c r="G19" s="21"/>
      <c r="H19" s="21"/>
      <c r="I19" s="21"/>
      <c r="J19" s="21"/>
      <c r="K19" s="21"/>
      <c r="L19" s="21"/>
      <c r="M19" s="35" t="s">
        <v>19</v>
      </c>
      <c r="N19" s="35"/>
      <c r="O19" s="35"/>
      <c r="P19" s="35"/>
      <c r="Q19" s="35"/>
      <c r="R19" s="35"/>
      <c r="S19" s="6"/>
      <c r="T19" s="6"/>
      <c r="U19" s="6"/>
    </row>
    <row r="20" spans="1:21" x14ac:dyDescent="0.3">
      <c r="A20" s="19">
        <v>20</v>
      </c>
      <c r="B20" s="20">
        <f t="shared" si="0"/>
        <v>29.90210803995269</v>
      </c>
      <c r="C20" s="20">
        <f t="shared" si="1"/>
        <v>149.51054019976345</v>
      </c>
      <c r="D20" s="21"/>
      <c r="E20" s="21"/>
      <c r="F20" s="21"/>
      <c r="G20" s="21"/>
      <c r="H20" s="21"/>
      <c r="I20" s="21"/>
      <c r="J20" s="21"/>
      <c r="K20" s="21"/>
      <c r="L20" s="21"/>
      <c r="M20" s="21"/>
      <c r="N20" s="21"/>
      <c r="O20" s="21"/>
      <c r="P20" s="21"/>
      <c r="Q20" s="21"/>
      <c r="R20" s="21"/>
    </row>
    <row r="21" spans="1:21" ht="19.8" customHeight="1" x14ac:dyDescent="0.6">
      <c r="A21" s="19">
        <v>22</v>
      </c>
      <c r="B21" s="20">
        <f t="shared" si="0"/>
        <v>29.852769561686767</v>
      </c>
      <c r="C21" s="20">
        <f t="shared" si="1"/>
        <v>149.26384780843384</v>
      </c>
      <c r="D21" s="21"/>
      <c r="E21" s="21"/>
      <c r="F21" s="21"/>
      <c r="G21" s="21"/>
      <c r="H21" s="21"/>
      <c r="I21" s="21"/>
      <c r="J21" s="21"/>
      <c r="K21" s="21"/>
      <c r="L21" s="21"/>
      <c r="M21" s="21"/>
      <c r="N21" s="21"/>
      <c r="O21" s="21"/>
      <c r="P21" s="26"/>
      <c r="Q21" s="21"/>
      <c r="R21" s="21"/>
    </row>
    <row r="22" spans="1:21" x14ac:dyDescent="0.3">
      <c r="A22" s="19">
        <v>24</v>
      </c>
      <c r="B22" s="20">
        <f t="shared" si="0"/>
        <v>29.803512491909984</v>
      </c>
      <c r="C22" s="20">
        <f t="shared" si="1"/>
        <v>149.01756245954991</v>
      </c>
      <c r="D22" s="21"/>
      <c r="E22" s="21"/>
      <c r="F22" s="21"/>
      <c r="G22" s="21"/>
      <c r="H22" s="21"/>
      <c r="I22" s="21"/>
      <c r="J22" s="21"/>
      <c r="K22" s="21"/>
      <c r="L22" s="21"/>
      <c r="M22" s="21"/>
      <c r="N22" s="21"/>
      <c r="O22" s="21"/>
      <c r="P22" s="21"/>
      <c r="Q22" s="21"/>
      <c r="R22" s="21"/>
    </row>
    <row r="23" spans="1:21" x14ac:dyDescent="0.3">
      <c r="A23" s="19">
        <v>26</v>
      </c>
      <c r="B23" s="20">
        <f t="shared" si="0"/>
        <v>29.754336696298331</v>
      </c>
      <c r="C23" s="20">
        <f t="shared" si="1"/>
        <v>148.77168348149166</v>
      </c>
      <c r="D23" s="21"/>
      <c r="E23" s="21"/>
      <c r="F23" s="21"/>
      <c r="G23" s="21"/>
      <c r="H23" s="21"/>
      <c r="I23" s="21"/>
      <c r="J23" s="21"/>
      <c r="K23" s="21"/>
      <c r="L23" s="21"/>
      <c r="M23" s="21"/>
      <c r="N23" s="21"/>
      <c r="O23" s="21"/>
      <c r="P23" s="21"/>
      <c r="Q23" s="21"/>
      <c r="R23" s="21"/>
    </row>
    <row r="24" spans="1:21" x14ac:dyDescent="0.3">
      <c r="A24" s="19">
        <v>28</v>
      </c>
      <c r="B24" s="20">
        <f t="shared" si="0"/>
        <v>29.70524204074944</v>
      </c>
      <c r="C24" s="20">
        <f t="shared" si="1"/>
        <v>148.52621020374718</v>
      </c>
      <c r="D24" s="21"/>
      <c r="E24" s="21"/>
      <c r="F24" s="21"/>
      <c r="G24" s="21"/>
      <c r="H24" s="21"/>
      <c r="I24" s="21"/>
      <c r="J24" s="21"/>
      <c r="K24" s="21"/>
      <c r="L24" s="21"/>
      <c r="M24" s="21"/>
      <c r="N24" s="21"/>
      <c r="O24" s="21"/>
      <c r="P24" s="21"/>
      <c r="Q24" s="21"/>
      <c r="R24" s="21"/>
    </row>
    <row r="25" spans="1:21" x14ac:dyDescent="0.3">
      <c r="A25" s="19">
        <v>30</v>
      </c>
      <c r="B25" s="20">
        <f t="shared" si="0"/>
        <v>29.656228391382204</v>
      </c>
      <c r="C25" s="20">
        <f t="shared" si="1"/>
        <v>148.28114195691103</v>
      </c>
      <c r="D25" s="21"/>
      <c r="E25" s="21"/>
      <c r="F25" s="21"/>
      <c r="G25" s="21"/>
      <c r="H25" s="21"/>
      <c r="I25" s="21"/>
      <c r="J25" s="21"/>
      <c r="K25" s="21"/>
      <c r="L25" s="21"/>
      <c r="M25" s="21"/>
      <c r="N25" s="21"/>
      <c r="O25" s="21"/>
      <c r="P25" s="21"/>
      <c r="Q25" s="21"/>
      <c r="R25" s="21"/>
    </row>
    <row r="26" spans="1:21" x14ac:dyDescent="0.3">
      <c r="A26" s="19">
        <v>32</v>
      </c>
      <c r="B26" s="20">
        <f t="shared" si="0"/>
        <v>29.607295614536422</v>
      </c>
      <c r="C26" s="20">
        <f t="shared" si="1"/>
        <v>148.03647807268212</v>
      </c>
      <c r="D26" s="21"/>
      <c r="E26" s="21"/>
      <c r="F26" s="21"/>
      <c r="G26" s="21"/>
      <c r="H26" s="21"/>
      <c r="I26" s="21"/>
      <c r="J26" s="21"/>
      <c r="K26" s="21"/>
      <c r="L26" s="21"/>
      <c r="M26" s="21"/>
      <c r="N26" s="21"/>
      <c r="O26" s="21"/>
      <c r="P26" s="21"/>
      <c r="Q26" s="21"/>
      <c r="R26" s="21"/>
    </row>
    <row r="27" spans="1:21" x14ac:dyDescent="0.3">
      <c r="A27" s="19">
        <v>34</v>
      </c>
      <c r="B27" s="20">
        <f t="shared" si="0"/>
        <v>29.558443576772437</v>
      </c>
      <c r="C27" s="20">
        <f t="shared" si="1"/>
        <v>147.79221788386218</v>
      </c>
      <c r="D27" s="21"/>
      <c r="E27" s="21"/>
      <c r="F27" s="21"/>
      <c r="G27" s="21"/>
      <c r="H27" s="21"/>
      <c r="I27" s="21"/>
      <c r="J27" s="21"/>
      <c r="K27" s="21"/>
      <c r="L27" s="21"/>
      <c r="M27" s="21"/>
      <c r="N27" s="21"/>
      <c r="O27" s="21"/>
      <c r="P27" s="21"/>
      <c r="Q27" s="21"/>
      <c r="R27" s="21"/>
    </row>
    <row r="28" spans="1:21" x14ac:dyDescent="0.3">
      <c r="A28" s="19">
        <v>36</v>
      </c>
      <c r="B28" s="20">
        <f t="shared" si="0"/>
        <v>29.509672144870763</v>
      </c>
      <c r="C28" s="20">
        <f t="shared" si="1"/>
        <v>147.54836072435381</v>
      </c>
      <c r="D28" s="21"/>
      <c r="E28" s="21"/>
      <c r="F28" s="21"/>
      <c r="G28" s="21"/>
      <c r="H28" s="21"/>
      <c r="I28" s="21"/>
      <c r="J28" s="21"/>
      <c r="K28" s="21"/>
      <c r="L28" s="21"/>
      <c r="M28" s="21"/>
      <c r="N28" s="21"/>
      <c r="O28" s="21"/>
      <c r="P28" s="21"/>
      <c r="Q28" s="21"/>
      <c r="R28" s="21"/>
    </row>
    <row r="29" spans="1:21" x14ac:dyDescent="0.3">
      <c r="A29" s="19">
        <v>38</v>
      </c>
      <c r="B29" s="20">
        <f t="shared" si="0"/>
        <v>29.460981185831727</v>
      </c>
      <c r="C29" s="20">
        <f t="shared" si="1"/>
        <v>147.30490592915862</v>
      </c>
      <c r="D29" s="21"/>
      <c r="E29" s="21"/>
      <c r="F29" s="21"/>
      <c r="G29" s="21"/>
      <c r="H29" s="21"/>
      <c r="I29" s="21"/>
      <c r="J29" s="21"/>
      <c r="K29" s="21"/>
      <c r="L29" s="21"/>
      <c r="M29" s="21"/>
      <c r="N29" s="21"/>
      <c r="O29" s="21"/>
      <c r="P29" s="21"/>
      <c r="Q29" s="21"/>
      <c r="R29" s="21"/>
    </row>
    <row r="30" spans="1:21" x14ac:dyDescent="0.3">
      <c r="A30" s="19">
        <v>40</v>
      </c>
      <c r="B30" s="20">
        <f t="shared" si="0"/>
        <v>29.412370566875104</v>
      </c>
      <c r="C30" s="20">
        <f t="shared" si="1"/>
        <v>147.06185283437551</v>
      </c>
      <c r="D30" s="21"/>
      <c r="E30" s="21"/>
      <c r="F30" s="21"/>
      <c r="G30" s="21"/>
      <c r="H30" s="21"/>
      <c r="I30" s="21"/>
      <c r="J30" s="21"/>
      <c r="K30" s="21"/>
      <c r="L30" s="21"/>
      <c r="M30" s="21"/>
      <c r="N30" s="21"/>
      <c r="O30" s="21"/>
      <c r="P30" s="21"/>
      <c r="Q30" s="21"/>
      <c r="R30" s="21"/>
    </row>
    <row r="31" spans="1:21" x14ac:dyDescent="0.3">
      <c r="A31" s="19">
        <v>42</v>
      </c>
      <c r="B31" s="20">
        <f t="shared" si="0"/>
        <v>29.36384015543976</v>
      </c>
      <c r="C31" s="20">
        <f t="shared" si="1"/>
        <v>146.8192007771988</v>
      </c>
      <c r="D31" s="21"/>
      <c r="E31" s="21"/>
      <c r="F31" s="21"/>
      <c r="G31" s="21"/>
      <c r="H31" s="21"/>
      <c r="I31" s="21"/>
      <c r="J31" s="21"/>
      <c r="K31" s="21"/>
      <c r="L31" s="21"/>
      <c r="M31" s="21"/>
      <c r="N31" s="21"/>
      <c r="O31" s="21"/>
      <c r="P31" s="21"/>
      <c r="Q31" s="21"/>
      <c r="R31" s="21"/>
    </row>
    <row r="32" spans="1:21" x14ac:dyDescent="0.3">
      <c r="A32" s="19">
        <v>44</v>
      </c>
      <c r="B32" s="20">
        <f t="shared" si="0"/>
        <v>29.315389819183284</v>
      </c>
      <c r="C32" s="20">
        <f t="shared" si="1"/>
        <v>146.57694909591643</v>
      </c>
      <c r="D32" s="21"/>
      <c r="E32" s="21"/>
      <c r="F32" s="21"/>
      <c r="G32" s="21"/>
      <c r="H32" s="21"/>
      <c r="I32" s="21"/>
      <c r="J32" s="21"/>
      <c r="K32" s="21"/>
      <c r="L32" s="21"/>
      <c r="M32" s="21"/>
      <c r="N32" s="21"/>
      <c r="O32" s="21"/>
      <c r="P32" s="21"/>
      <c r="Q32" s="21"/>
      <c r="R32" s="21"/>
    </row>
    <row r="33" spans="1:18" x14ac:dyDescent="0.3">
      <c r="A33" s="19">
        <v>46</v>
      </c>
      <c r="B33" s="20">
        <f t="shared" si="0"/>
        <v>29.267019425981633</v>
      </c>
      <c r="C33" s="20">
        <f t="shared" si="1"/>
        <v>146.33509712990818</v>
      </c>
      <c r="D33" s="21"/>
      <c r="E33" s="21"/>
      <c r="F33" s="21"/>
      <c r="G33" s="21"/>
      <c r="H33" s="21"/>
      <c r="I33" s="21"/>
      <c r="J33" s="21"/>
      <c r="K33" s="21"/>
      <c r="L33" s="21"/>
      <c r="M33" s="21"/>
      <c r="N33" s="21"/>
      <c r="O33" s="21"/>
      <c r="P33" s="21"/>
      <c r="Q33" s="21"/>
      <c r="R33" s="21"/>
    </row>
    <row r="34" spans="1:18" x14ac:dyDescent="0.3">
      <c r="A34" s="19">
        <v>48</v>
      </c>
      <c r="B34" s="20">
        <f t="shared" si="0"/>
        <v>29.218728843928762</v>
      </c>
      <c r="C34" s="20">
        <f t="shared" si="1"/>
        <v>146.09364421964381</v>
      </c>
      <c r="D34" s="21"/>
      <c r="E34" s="21"/>
      <c r="F34" s="21"/>
      <c r="G34" s="21"/>
      <c r="H34" s="21"/>
      <c r="I34" s="21"/>
      <c r="J34" s="21"/>
      <c r="K34" s="21"/>
      <c r="L34" s="21"/>
      <c r="M34" s="21"/>
      <c r="N34" s="21"/>
      <c r="O34" s="21"/>
      <c r="P34" s="21"/>
      <c r="Q34" s="21"/>
      <c r="R34" s="21"/>
    </row>
    <row r="35" spans="1:18" x14ac:dyDescent="0.3">
      <c r="A35" s="19">
        <v>50</v>
      </c>
      <c r="B35" s="20">
        <f t="shared" si="0"/>
        <v>29.170517941336279</v>
      </c>
      <c r="C35" s="20">
        <f t="shared" si="1"/>
        <v>145.85258970668139</v>
      </c>
      <c r="D35" s="21"/>
      <c r="E35" s="21"/>
      <c r="F35" s="21"/>
      <c r="G35" s="21"/>
      <c r="H35" s="21"/>
      <c r="I35" s="21"/>
      <c r="J35" s="21"/>
      <c r="K35" s="21"/>
      <c r="L35" s="21"/>
      <c r="M35" s="21"/>
      <c r="N35" s="21"/>
      <c r="O35" s="21"/>
      <c r="P35" s="21"/>
      <c r="Q35" s="21"/>
      <c r="R35" s="21"/>
    </row>
    <row r="36" spans="1:18" x14ac:dyDescent="0.3">
      <c r="A36" s="19">
        <v>52</v>
      </c>
      <c r="B36" s="20">
        <f t="shared" si="0"/>
        <v>29.122386586733075</v>
      </c>
      <c r="C36" s="20">
        <f t="shared" si="1"/>
        <v>145.61193293366537</v>
      </c>
      <c r="D36" s="21"/>
      <c r="E36" s="21"/>
      <c r="F36" s="21"/>
      <c r="G36" s="21"/>
      <c r="H36" s="21"/>
      <c r="I36" s="21"/>
      <c r="J36" s="21"/>
      <c r="K36" s="21"/>
      <c r="L36" s="21"/>
      <c r="M36" s="21"/>
      <c r="N36" s="21"/>
      <c r="O36" s="21"/>
      <c r="P36" s="21"/>
      <c r="Q36" s="21"/>
      <c r="R36" s="21"/>
    </row>
    <row r="37" spans="1:18" x14ac:dyDescent="0.3">
      <c r="A37" s="19">
        <v>54</v>
      </c>
      <c r="B37" s="20">
        <f t="shared" si="0"/>
        <v>29.074334648864966</v>
      </c>
      <c r="C37" s="20">
        <f t="shared" si="1"/>
        <v>145.37167324432482</v>
      </c>
      <c r="D37" s="21"/>
      <c r="E37" s="21"/>
      <c r="F37" s="21"/>
      <c r="G37" s="21"/>
      <c r="H37" s="21"/>
      <c r="I37" s="21"/>
      <c r="J37" s="21"/>
      <c r="K37" s="21"/>
      <c r="L37" s="21"/>
      <c r="M37" s="21"/>
      <c r="N37" s="21"/>
      <c r="O37" s="21"/>
      <c r="P37" s="21"/>
      <c r="Q37" s="21"/>
      <c r="R37" s="21"/>
    </row>
    <row r="38" spans="1:18" x14ac:dyDescent="0.3">
      <c r="A38" s="19">
        <v>56</v>
      </c>
      <c r="B38" s="20">
        <f t="shared" si="0"/>
        <v>29.026361996694337</v>
      </c>
      <c r="C38" s="20">
        <f t="shared" si="1"/>
        <v>145.1318099834717</v>
      </c>
      <c r="D38" s="21"/>
      <c r="E38" s="21"/>
      <c r="F38" s="21"/>
      <c r="G38" s="21"/>
      <c r="H38" s="21"/>
      <c r="I38" s="21"/>
      <c r="J38" s="21"/>
      <c r="K38" s="21"/>
      <c r="L38" s="21"/>
      <c r="M38" s="21"/>
      <c r="N38" s="21"/>
      <c r="O38" s="21"/>
      <c r="P38" s="21"/>
      <c r="Q38" s="21"/>
      <c r="R38" s="21"/>
    </row>
    <row r="39" spans="1:18" x14ac:dyDescent="0.3">
      <c r="A39" s="19">
        <v>58</v>
      </c>
      <c r="B39" s="20">
        <f t="shared" si="0"/>
        <v>28.978468499399792</v>
      </c>
      <c r="C39" s="20">
        <f t="shared" si="1"/>
        <v>144.89234249699896</v>
      </c>
      <c r="D39" s="21"/>
      <c r="E39" s="21"/>
      <c r="F39" s="21"/>
      <c r="G39" s="21"/>
      <c r="H39" s="21"/>
      <c r="I39" s="21"/>
      <c r="J39" s="21"/>
      <c r="K39" s="21"/>
      <c r="L39" s="21"/>
      <c r="M39" s="21"/>
      <c r="N39" s="21"/>
      <c r="O39" s="21"/>
      <c r="P39" s="21"/>
      <c r="Q39" s="21"/>
      <c r="R39" s="21"/>
    </row>
    <row r="40" spans="1:18" x14ac:dyDescent="0.3">
      <c r="A40" s="19">
        <v>60</v>
      </c>
      <c r="B40" s="20">
        <f t="shared" si="0"/>
        <v>28.930654026375784</v>
      </c>
      <c r="C40" s="20">
        <f t="shared" si="1"/>
        <v>144.65327013187891</v>
      </c>
      <c r="D40" s="21"/>
      <c r="E40" s="21"/>
      <c r="F40" s="21"/>
      <c r="G40" s="21"/>
      <c r="H40" s="21"/>
      <c r="I40" s="21"/>
      <c r="J40" s="21"/>
      <c r="K40" s="21"/>
      <c r="L40" s="21"/>
      <c r="M40" s="21"/>
      <c r="N40" s="21"/>
      <c r="O40" s="21"/>
      <c r="P40" s="21"/>
      <c r="Q40" s="21"/>
      <c r="R40" s="21"/>
    </row>
    <row r="41" spans="1:18" x14ac:dyDescent="0.3">
      <c r="A41" s="19">
        <v>62</v>
      </c>
      <c r="B41" s="20">
        <f t="shared" si="0"/>
        <v>28.882918447232264</v>
      </c>
      <c r="C41" s="20">
        <f t="shared" si="1"/>
        <v>144.41459223616133</v>
      </c>
      <c r="D41" s="21"/>
      <c r="E41" s="21"/>
      <c r="F41" s="21"/>
      <c r="G41" s="21"/>
      <c r="H41" s="21"/>
      <c r="I41" s="21"/>
      <c r="J41" s="21"/>
      <c r="K41" s="21"/>
      <c r="L41" s="21"/>
      <c r="M41" s="21"/>
      <c r="N41" s="21"/>
      <c r="O41" s="21"/>
      <c r="P41" s="21"/>
      <c r="Q41" s="21"/>
      <c r="R41" s="21"/>
    </row>
    <row r="42" spans="1:18" x14ac:dyDescent="0.3">
      <c r="A42" s="19">
        <v>64</v>
      </c>
      <c r="B42" s="20">
        <f t="shared" si="0"/>
        <v>28.835261631794332</v>
      </c>
      <c r="C42" s="20">
        <f t="shared" si="1"/>
        <v>144.17630815897166</v>
      </c>
      <c r="D42" s="21"/>
      <c r="E42" s="21"/>
      <c r="F42" s="21"/>
      <c r="G42" s="21"/>
      <c r="H42" s="21"/>
      <c r="I42" s="21"/>
      <c r="J42" s="21"/>
      <c r="K42" s="21"/>
      <c r="L42" s="21"/>
      <c r="M42" s="21"/>
      <c r="N42" s="21"/>
      <c r="O42" s="21"/>
      <c r="P42" s="21"/>
      <c r="Q42" s="21"/>
      <c r="R42" s="21"/>
    </row>
    <row r="43" spans="1:18" x14ac:dyDescent="0.3">
      <c r="A43" s="19">
        <v>66</v>
      </c>
      <c r="B43" s="20">
        <f t="shared" si="0"/>
        <v>28.78768345010187</v>
      </c>
      <c r="C43" s="20">
        <f t="shared" si="1"/>
        <v>143.93841725050936</v>
      </c>
      <c r="D43" s="21"/>
      <c r="E43" s="21"/>
      <c r="F43" s="21"/>
      <c r="G43" s="21"/>
      <c r="H43" s="21"/>
      <c r="I43" s="21"/>
      <c r="J43" s="21"/>
      <c r="K43" s="21"/>
      <c r="L43" s="21"/>
      <c r="M43" s="21"/>
      <c r="N43" s="21"/>
      <c r="O43" s="21"/>
      <c r="P43" s="21"/>
      <c r="Q43" s="21"/>
      <c r="R43" s="21"/>
    </row>
    <row r="44" spans="1:18" x14ac:dyDescent="0.3">
      <c r="A44" s="19">
        <v>68</v>
      </c>
      <c r="B44" s="20">
        <f t="shared" si="0"/>
        <v>28.740183772409203</v>
      </c>
      <c r="C44" s="20">
        <f t="shared" si="1"/>
        <v>143.70091886204602</v>
      </c>
      <c r="D44" s="21"/>
      <c r="E44" s="21"/>
      <c r="F44" s="21"/>
      <c r="G44" s="21"/>
      <c r="H44" s="21"/>
      <c r="I44" s="21"/>
      <c r="J44" s="21"/>
      <c r="K44" s="21"/>
      <c r="L44" s="21"/>
      <c r="M44" s="21"/>
      <c r="N44" s="21"/>
      <c r="O44" s="21"/>
      <c r="P44" s="21"/>
      <c r="Q44" s="21"/>
      <c r="R44" s="21"/>
    </row>
    <row r="45" spans="1:18" x14ac:dyDescent="0.3">
      <c r="A45" s="19">
        <v>70</v>
      </c>
      <c r="B45" s="20">
        <f t="shared" si="0"/>
        <v>28.692762469184729</v>
      </c>
      <c r="C45" s="20">
        <f t="shared" si="1"/>
        <v>143.46381234592363</v>
      </c>
      <c r="D45" s="21"/>
      <c r="E45" s="21"/>
      <c r="F45" s="21"/>
      <c r="G45" s="21"/>
      <c r="H45" s="21"/>
      <c r="I45" s="21"/>
      <c r="J45" s="21"/>
      <c r="K45" s="21"/>
      <c r="L45" s="21"/>
      <c r="M45" s="21"/>
      <c r="N45" s="21"/>
      <c r="O45" s="21"/>
      <c r="P45" s="21"/>
      <c r="Q45" s="21"/>
      <c r="R45" s="21"/>
    </row>
    <row r="46" spans="1:18" x14ac:dyDescent="0.3">
      <c r="A46" s="19">
        <v>72</v>
      </c>
      <c r="B46" s="20">
        <f t="shared" si="0"/>
        <v>28.645419411110574</v>
      </c>
      <c r="C46" s="20">
        <f t="shared" si="1"/>
        <v>143.22709705555289</v>
      </c>
      <c r="D46" s="21"/>
      <c r="E46" s="21"/>
      <c r="F46" s="21"/>
      <c r="G46" s="21"/>
      <c r="H46" s="21"/>
      <c r="I46" s="21"/>
      <c r="J46" s="21"/>
      <c r="K46" s="21"/>
      <c r="L46" s="21"/>
      <c r="M46" s="21"/>
      <c r="N46" s="21"/>
      <c r="O46" s="21"/>
      <c r="P46" s="21"/>
      <c r="Q46" s="21"/>
      <c r="R46" s="21"/>
    </row>
    <row r="47" spans="1:18" x14ac:dyDescent="0.3">
      <c r="A47" s="19">
        <v>74</v>
      </c>
      <c r="B47" s="20">
        <f t="shared" si="0"/>
        <v>28.598154469082242</v>
      </c>
      <c r="C47" s="20">
        <f t="shared" si="1"/>
        <v>142.99077234541122</v>
      </c>
      <c r="D47" s="21"/>
      <c r="E47" s="21"/>
      <c r="F47" s="21"/>
      <c r="G47" s="21"/>
      <c r="H47" s="21"/>
      <c r="I47" s="21"/>
      <c r="J47" s="21"/>
      <c r="K47" s="21"/>
      <c r="L47" s="21"/>
      <c r="M47" s="21"/>
      <c r="N47" s="21"/>
      <c r="O47" s="21"/>
      <c r="P47" s="21"/>
      <c r="Q47" s="21"/>
      <c r="R47" s="21"/>
    </row>
    <row r="48" spans="1:18" x14ac:dyDescent="0.3">
      <c r="A48" s="19">
        <v>76</v>
      </c>
      <c r="B48" s="20">
        <f t="shared" si="0"/>
        <v>28.550967514208256</v>
      </c>
      <c r="C48" s="20">
        <f t="shared" si="1"/>
        <v>142.75483757104129</v>
      </c>
      <c r="D48" s="21"/>
      <c r="E48" s="21"/>
      <c r="F48" s="21"/>
      <c r="G48" s="21"/>
      <c r="H48" s="21"/>
      <c r="I48" s="21"/>
      <c r="J48" s="21"/>
      <c r="K48" s="21"/>
      <c r="L48" s="21"/>
      <c r="M48" s="21"/>
      <c r="N48" s="21"/>
      <c r="O48" s="21"/>
      <c r="P48" s="21"/>
      <c r="Q48" s="21"/>
      <c r="R48" s="21"/>
    </row>
    <row r="49" spans="1:18" x14ac:dyDescent="0.3">
      <c r="A49" s="19">
        <v>78</v>
      </c>
      <c r="B49" s="20">
        <f t="shared" si="0"/>
        <v>28.503858417809813</v>
      </c>
      <c r="C49" s="20">
        <f t="shared" si="1"/>
        <v>142.51929208904906</v>
      </c>
      <c r="D49" s="21"/>
      <c r="E49" s="21"/>
      <c r="F49" s="21"/>
      <c r="G49" s="21"/>
      <c r="H49" s="21"/>
      <c r="I49" s="21"/>
      <c r="J49" s="21"/>
      <c r="K49" s="21"/>
      <c r="L49" s="21"/>
      <c r="M49" s="21"/>
      <c r="N49" s="21"/>
      <c r="O49" s="21"/>
      <c r="P49" s="21"/>
      <c r="Q49" s="21"/>
      <c r="R49" s="21"/>
    </row>
    <row r="50" spans="1:18" x14ac:dyDescent="0.3">
      <c r="A50" s="19">
        <v>80</v>
      </c>
      <c r="B50" s="20">
        <f t="shared" si="0"/>
        <v>28.456827051420426</v>
      </c>
      <c r="C50" s="20">
        <f t="shared" si="1"/>
        <v>142.28413525710212</v>
      </c>
      <c r="D50" s="21"/>
      <c r="E50" s="21"/>
      <c r="F50" s="21"/>
      <c r="G50" s="21"/>
      <c r="H50" s="21"/>
      <c r="I50" s="21"/>
      <c r="J50" s="21"/>
      <c r="K50" s="21"/>
      <c r="L50" s="21"/>
      <c r="M50" s="21"/>
      <c r="N50" s="21"/>
      <c r="O50" s="21"/>
      <c r="P50" s="21"/>
      <c r="Q50" s="21"/>
      <c r="R50" s="21"/>
    </row>
    <row r="51" spans="1:18" x14ac:dyDescent="0.3">
      <c r="A51" s="19">
        <v>82</v>
      </c>
      <c r="B51" s="20">
        <f t="shared" si="0"/>
        <v>28.409873286785583</v>
      </c>
      <c r="C51" s="20">
        <f t="shared" si="1"/>
        <v>142.04936643392793</v>
      </c>
      <c r="D51" s="21"/>
      <c r="E51" s="21"/>
      <c r="F51" s="21"/>
      <c r="G51" s="21"/>
      <c r="H51" s="21"/>
      <c r="I51" s="21"/>
      <c r="J51" s="21"/>
      <c r="K51" s="21"/>
      <c r="L51" s="21"/>
      <c r="M51" s="21"/>
      <c r="N51" s="21"/>
      <c r="O51" s="21"/>
      <c r="P51" s="21"/>
      <c r="Q51" s="21"/>
      <c r="R51" s="21"/>
    </row>
    <row r="52" spans="1:18" x14ac:dyDescent="0.3">
      <c r="A52" s="19">
        <v>84</v>
      </c>
      <c r="B52" s="20">
        <f t="shared" si="0"/>
        <v>28.362996995862385</v>
      </c>
      <c r="C52" s="20">
        <f t="shared" si="1"/>
        <v>141.81498497931193</v>
      </c>
      <c r="D52" s="21"/>
      <c r="E52" s="21"/>
      <c r="F52" s="21"/>
      <c r="G52" s="21"/>
      <c r="H52" s="21"/>
      <c r="I52" s="21"/>
      <c r="J52" s="21"/>
      <c r="K52" s="21"/>
      <c r="L52" s="21"/>
      <c r="M52" s="21"/>
      <c r="N52" s="21"/>
      <c r="O52" s="21"/>
      <c r="P52" s="21"/>
      <c r="Q52" s="21"/>
      <c r="R52" s="21"/>
    </row>
    <row r="53" spans="1:18" x14ac:dyDescent="0.3">
      <c r="A53" s="19">
        <v>86</v>
      </c>
      <c r="B53" s="20">
        <f t="shared" si="0"/>
        <v>28.316198050819214</v>
      </c>
      <c r="C53" s="20">
        <f t="shared" si="1"/>
        <v>141.58099025409606</v>
      </c>
      <c r="D53" s="21"/>
      <c r="E53" s="21"/>
      <c r="F53" s="21"/>
      <c r="G53" s="21"/>
      <c r="H53" s="21"/>
      <c r="I53" s="21"/>
      <c r="J53" s="21"/>
      <c r="K53" s="21"/>
      <c r="L53" s="21"/>
      <c r="M53" s="21"/>
      <c r="N53" s="21"/>
      <c r="O53" s="21"/>
      <c r="P53" s="21"/>
      <c r="Q53" s="21"/>
      <c r="R53" s="21"/>
    </row>
    <row r="54" spans="1:18" x14ac:dyDescent="0.3">
      <c r="A54" s="19">
        <v>88</v>
      </c>
      <c r="B54" s="20">
        <f t="shared" si="0"/>
        <v>28.269476324035363</v>
      </c>
      <c r="C54" s="20">
        <f t="shared" si="1"/>
        <v>141.34738162017683</v>
      </c>
      <c r="D54" s="21"/>
      <c r="E54" s="21"/>
      <c r="F54" s="21"/>
      <c r="G54" s="21"/>
      <c r="H54" s="21"/>
      <c r="I54" s="21"/>
      <c r="J54" s="21"/>
      <c r="K54" s="21"/>
      <c r="L54" s="21"/>
      <c r="M54" s="21"/>
      <c r="N54" s="21"/>
      <c r="O54" s="21"/>
      <c r="P54" s="21"/>
      <c r="Q54" s="21"/>
      <c r="R54" s="21"/>
    </row>
    <row r="55" spans="1:18" x14ac:dyDescent="0.3">
      <c r="A55" s="19">
        <v>90</v>
      </c>
      <c r="B55" s="20">
        <f t="shared" si="0"/>
        <v>28.222831688100705</v>
      </c>
      <c r="C55" s="20">
        <f t="shared" si="1"/>
        <v>141.11415844050353</v>
      </c>
      <c r="D55" s="21"/>
      <c r="E55" s="21"/>
      <c r="F55" s="21"/>
      <c r="G55" s="21"/>
      <c r="H55" s="21"/>
      <c r="I55" s="21"/>
      <c r="J55" s="21"/>
      <c r="K55" s="21"/>
      <c r="L55" s="21"/>
      <c r="M55" s="21"/>
      <c r="N55" s="21"/>
      <c r="O55" s="21"/>
      <c r="P55" s="21"/>
      <c r="Q55" s="21"/>
      <c r="R55" s="21"/>
    </row>
    <row r="56" spans="1:18" x14ac:dyDescent="0.3">
      <c r="A56" s="19">
        <v>92</v>
      </c>
      <c r="B56" s="20">
        <f t="shared" si="0"/>
        <v>28.176264015815338</v>
      </c>
      <c r="C56" s="20">
        <f t="shared" si="1"/>
        <v>140.88132007907669</v>
      </c>
      <c r="D56" s="21"/>
      <c r="E56" s="21"/>
      <c r="F56" s="21"/>
      <c r="G56" s="21"/>
      <c r="H56" s="21"/>
      <c r="I56" s="21"/>
      <c r="J56" s="21"/>
      <c r="K56" s="21"/>
      <c r="L56" s="21"/>
      <c r="M56" s="21"/>
      <c r="N56" s="21"/>
      <c r="O56" s="21"/>
      <c r="P56" s="21"/>
      <c r="Q56" s="21"/>
      <c r="R56" s="21"/>
    </row>
    <row r="57" spans="1:18" x14ac:dyDescent="0.3">
      <c r="A57" s="19">
        <v>94</v>
      </c>
      <c r="B57" s="20">
        <f t="shared" si="0"/>
        <v>28.129773180189243</v>
      </c>
      <c r="C57" s="20">
        <f t="shared" si="1"/>
        <v>140.64886590094622</v>
      </c>
    </row>
    <row r="58" spans="1:18" x14ac:dyDescent="0.3">
      <c r="A58" s="19">
        <v>96</v>
      </c>
      <c r="B58" s="20">
        <f t="shared" si="0"/>
        <v>28.083359054441932</v>
      </c>
      <c r="C58" s="20">
        <f t="shared" si="1"/>
        <v>140.41679527220967</v>
      </c>
    </row>
    <row r="59" spans="1:18" x14ac:dyDescent="0.3">
      <c r="A59" s="19">
        <v>98</v>
      </c>
      <c r="B59" s="20">
        <f t="shared" si="0"/>
        <v>28.037021512002102</v>
      </c>
      <c r="C59" s="20">
        <f t="shared" si="1"/>
        <v>140.18510756001052</v>
      </c>
    </row>
    <row r="60" spans="1:18" x14ac:dyDescent="0.3">
      <c r="A60" s="19">
        <v>100</v>
      </c>
      <c r="B60" s="20">
        <f t="shared" si="0"/>
        <v>27.9907604265073</v>
      </c>
      <c r="C60" s="20">
        <f t="shared" si="1"/>
        <v>139.95380213253648</v>
      </c>
    </row>
    <row r="61" spans="1:18" x14ac:dyDescent="0.3">
      <c r="A61" s="19">
        <v>102</v>
      </c>
      <c r="B61" s="20">
        <f t="shared" si="0"/>
        <v>27.944575671803562</v>
      </c>
      <c r="C61" s="20">
        <f t="shared" si="1"/>
        <v>139.72287835901781</v>
      </c>
    </row>
    <row r="62" spans="1:18" x14ac:dyDescent="0.3">
      <c r="A62" s="19">
        <v>104</v>
      </c>
      <c r="B62" s="20">
        <f t="shared" si="0"/>
        <v>27.898467121945085</v>
      </c>
      <c r="C62" s="20">
        <f t="shared" si="1"/>
        <v>139.49233560972544</v>
      </c>
    </row>
    <row r="63" spans="1:18" x14ac:dyDescent="0.3">
      <c r="A63" s="19">
        <v>106</v>
      </c>
      <c r="B63" s="20">
        <f t="shared" si="0"/>
        <v>27.852434651193875</v>
      </c>
      <c r="C63" s="20">
        <f t="shared" si="1"/>
        <v>139.26217325596937</v>
      </c>
    </row>
    <row r="64" spans="1:18" x14ac:dyDescent="0.3">
      <c r="A64" s="19">
        <v>108</v>
      </c>
      <c r="B64" s="20">
        <f t="shared" si="0"/>
        <v>27.806478134019404</v>
      </c>
      <c r="C64" s="20">
        <f t="shared" si="1"/>
        <v>139.03239067009702</v>
      </c>
    </row>
    <row r="65" spans="1:3" x14ac:dyDescent="0.3">
      <c r="A65" s="19">
        <v>110</v>
      </c>
      <c r="B65" s="20">
        <f t="shared" si="0"/>
        <v>27.760597445098274</v>
      </c>
      <c r="C65" s="20">
        <f t="shared" si="1"/>
        <v>138.80298722549136</v>
      </c>
    </row>
    <row r="66" spans="1:3" x14ac:dyDescent="0.3">
      <c r="A66" s="19">
        <v>112</v>
      </c>
      <c r="B66" s="20">
        <f t="shared" si="0"/>
        <v>27.714792459313863</v>
      </c>
      <c r="C66" s="20">
        <f t="shared" si="1"/>
        <v>138.57396229656931</v>
      </c>
    </row>
    <row r="67" spans="1:3" x14ac:dyDescent="0.3">
      <c r="A67" s="19">
        <v>114</v>
      </c>
      <c r="B67" s="20">
        <f t="shared" si="0"/>
        <v>27.669063051755995</v>
      </c>
      <c r="C67" s="20">
        <f t="shared" si="1"/>
        <v>138.34531525877998</v>
      </c>
    </row>
    <row r="68" spans="1:3" x14ac:dyDescent="0.3">
      <c r="A68" s="19">
        <v>116</v>
      </c>
      <c r="B68" s="20">
        <f t="shared" si="0"/>
        <v>27.623409097720597</v>
      </c>
      <c r="C68" s="20">
        <f t="shared" si="1"/>
        <v>138.11704548860297</v>
      </c>
    </row>
    <row r="69" spans="1:3" x14ac:dyDescent="0.3">
      <c r="A69" s="19">
        <v>118</v>
      </c>
      <c r="B69" s="20">
        <f t="shared" si="0"/>
        <v>27.577830472709358</v>
      </c>
      <c r="C69" s="20">
        <f t="shared" si="1"/>
        <v>137.8891523635468</v>
      </c>
    </row>
    <row r="70" spans="1:3" x14ac:dyDescent="0.3">
      <c r="A70" s="19">
        <v>120</v>
      </c>
      <c r="B70" s="20">
        <f t="shared" si="0"/>
        <v>27.532327052429387</v>
      </c>
      <c r="C70" s="20">
        <f t="shared" si="1"/>
        <v>137.66163526214694</v>
      </c>
    </row>
    <row r="71" spans="1:3" x14ac:dyDescent="0.3">
      <c r="A71" s="19">
        <v>122</v>
      </c>
      <c r="B71" s="20">
        <f t="shared" si="0"/>
        <v>27.486898712792879</v>
      </c>
      <c r="C71" s="20">
        <f t="shared" si="1"/>
        <v>137.43449356396439</v>
      </c>
    </row>
    <row r="72" spans="1:3" x14ac:dyDescent="0.3">
      <c r="A72" s="19">
        <v>124</v>
      </c>
      <c r="B72" s="20">
        <f t="shared" si="0"/>
        <v>27.441545329916771</v>
      </c>
      <c r="C72" s="20">
        <f t="shared" si="1"/>
        <v>137.20772664958386</v>
      </c>
    </row>
    <row r="73" spans="1:3" x14ac:dyDescent="0.3">
      <c r="A73" s="19">
        <v>126</v>
      </c>
      <c r="B73" s="20">
        <f t="shared" si="0"/>
        <v>27.396266780122406</v>
      </c>
      <c r="C73" s="20">
        <f t="shared" si="1"/>
        <v>136.98133390061201</v>
      </c>
    </row>
    <row r="74" spans="1:3" x14ac:dyDescent="0.3">
      <c r="A74" s="19">
        <v>128</v>
      </c>
      <c r="B74" s="20">
        <f t="shared" si="0"/>
        <v>27.351062939935204</v>
      </c>
      <c r="C74" s="20">
        <f t="shared" si="1"/>
        <v>136.75531469967601</v>
      </c>
    </row>
    <row r="75" spans="1:3" x14ac:dyDescent="0.3">
      <c r="A75" s="19">
        <v>130</v>
      </c>
      <c r="B75" s="20">
        <f t="shared" si="0"/>
        <v>27.305933686084312</v>
      </c>
      <c r="C75" s="20">
        <f t="shared" si="1"/>
        <v>136.52966843042157</v>
      </c>
    </row>
    <row r="76" spans="1:3" x14ac:dyDescent="0.3">
      <c r="A76" s="19">
        <v>132</v>
      </c>
      <c r="B76" s="20">
        <f t="shared" ref="B76:B94" si="2">B75-(2*($C$6+$C$7)*(C75*$C$2/1000000))</f>
        <v>27.260878895502273</v>
      </c>
      <c r="C76" s="20">
        <f t="shared" ref="C76:C94" si="3">1000*B76/($C$6*$C$7)</f>
        <v>136.30439447751135</v>
      </c>
    </row>
    <row r="77" spans="1:3" x14ac:dyDescent="0.3">
      <c r="A77" s="19">
        <v>134</v>
      </c>
      <c r="B77" s="20">
        <f t="shared" si="2"/>
        <v>27.215898445324694</v>
      </c>
      <c r="C77" s="20">
        <f t="shared" si="3"/>
        <v>136.07949222662347</v>
      </c>
    </row>
    <row r="78" spans="1:3" x14ac:dyDescent="0.3">
      <c r="A78" s="19">
        <v>136</v>
      </c>
      <c r="B78" s="20">
        <f t="shared" si="2"/>
        <v>27.170992212889907</v>
      </c>
      <c r="C78" s="20">
        <f t="shared" si="3"/>
        <v>135.85496106444953</v>
      </c>
    </row>
    <row r="79" spans="1:3" x14ac:dyDescent="0.3">
      <c r="A79" s="19">
        <v>138</v>
      </c>
      <c r="B79" s="20">
        <f t="shared" si="2"/>
        <v>27.126160075738639</v>
      </c>
      <c r="C79" s="20">
        <f t="shared" si="3"/>
        <v>135.63080037869321</v>
      </c>
    </row>
    <row r="80" spans="1:3" x14ac:dyDescent="0.3">
      <c r="A80" s="19">
        <v>140</v>
      </c>
      <c r="B80" s="20">
        <f t="shared" si="2"/>
        <v>27.081401911613671</v>
      </c>
      <c r="C80" s="20">
        <f t="shared" si="3"/>
        <v>135.40700955806835</v>
      </c>
    </row>
    <row r="81" spans="1:3" x14ac:dyDescent="0.3">
      <c r="A81" s="19">
        <v>142</v>
      </c>
      <c r="B81" s="20">
        <f t="shared" si="2"/>
        <v>27.036717598459507</v>
      </c>
      <c r="C81" s="20">
        <f t="shared" si="3"/>
        <v>135.18358799229753</v>
      </c>
    </row>
    <row r="82" spans="1:3" x14ac:dyDescent="0.3">
      <c r="A82" s="19">
        <v>144</v>
      </c>
      <c r="B82" s="20">
        <f t="shared" si="2"/>
        <v>26.99210701442205</v>
      </c>
      <c r="C82" s="20">
        <f t="shared" si="3"/>
        <v>134.96053507211025</v>
      </c>
    </row>
    <row r="83" spans="1:3" x14ac:dyDescent="0.3">
      <c r="A83" s="19">
        <v>146</v>
      </c>
      <c r="B83" s="20">
        <f t="shared" si="2"/>
        <v>26.947570037848255</v>
      </c>
      <c r="C83" s="20">
        <f t="shared" si="3"/>
        <v>134.73785018924127</v>
      </c>
    </row>
    <row r="84" spans="1:3" x14ac:dyDescent="0.3">
      <c r="A84" s="19">
        <v>148</v>
      </c>
      <c r="B84" s="20">
        <f t="shared" si="2"/>
        <v>26.903106547285805</v>
      </c>
      <c r="C84" s="20">
        <f t="shared" si="3"/>
        <v>134.51553273642904</v>
      </c>
    </row>
    <row r="85" spans="1:3" x14ac:dyDescent="0.3">
      <c r="A85" s="19">
        <v>150</v>
      </c>
      <c r="B85" s="20">
        <f t="shared" si="2"/>
        <v>26.858716421482782</v>
      </c>
      <c r="C85" s="20">
        <f t="shared" si="3"/>
        <v>134.29358210741393</v>
      </c>
    </row>
    <row r="86" spans="1:3" x14ac:dyDescent="0.3">
      <c r="A86" s="19">
        <v>152</v>
      </c>
      <c r="B86" s="20">
        <f t="shared" si="2"/>
        <v>26.814399539387335</v>
      </c>
      <c r="C86" s="20">
        <f t="shared" si="3"/>
        <v>134.07199769693668</v>
      </c>
    </row>
    <row r="87" spans="1:3" x14ac:dyDescent="0.3">
      <c r="A87" s="19">
        <v>154</v>
      </c>
      <c r="B87" s="20">
        <f t="shared" si="2"/>
        <v>26.770155780147345</v>
      </c>
      <c r="C87" s="20">
        <f t="shared" si="3"/>
        <v>133.85077890073674</v>
      </c>
    </row>
    <row r="88" spans="1:3" x14ac:dyDescent="0.3">
      <c r="A88" s="19">
        <v>156</v>
      </c>
      <c r="B88" s="20">
        <f t="shared" si="2"/>
        <v>26.725985023110102</v>
      </c>
      <c r="C88" s="20">
        <f t="shared" si="3"/>
        <v>133.62992511555049</v>
      </c>
    </row>
    <row r="89" spans="1:3" x14ac:dyDescent="0.3">
      <c r="A89" s="19">
        <v>158</v>
      </c>
      <c r="B89" s="20">
        <f t="shared" si="2"/>
        <v>26.681887147821971</v>
      </c>
      <c r="C89" s="20">
        <f t="shared" si="3"/>
        <v>133.40943573910985</v>
      </c>
    </row>
    <row r="90" spans="1:3" x14ac:dyDescent="0.3">
      <c r="A90" s="19">
        <v>160</v>
      </c>
      <c r="B90" s="20">
        <f t="shared" si="2"/>
        <v>26.637862034028064</v>
      </c>
      <c r="C90" s="20">
        <f t="shared" si="3"/>
        <v>133.18931017014032</v>
      </c>
    </row>
    <row r="91" spans="1:3" x14ac:dyDescent="0.3">
      <c r="A91" s="19">
        <v>162</v>
      </c>
      <c r="B91" s="20">
        <f t="shared" si="2"/>
        <v>26.593909561671918</v>
      </c>
      <c r="C91" s="20">
        <f t="shared" si="3"/>
        <v>132.96954780835958</v>
      </c>
    </row>
    <row r="92" spans="1:3" x14ac:dyDescent="0.3">
      <c r="A92" s="19">
        <v>164</v>
      </c>
      <c r="B92" s="20">
        <f t="shared" si="2"/>
        <v>26.550029610895159</v>
      </c>
      <c r="C92" s="20">
        <f t="shared" si="3"/>
        <v>132.7501480544758</v>
      </c>
    </row>
    <row r="93" spans="1:3" x14ac:dyDescent="0.3">
      <c r="A93" s="19">
        <v>166</v>
      </c>
      <c r="B93" s="20">
        <f t="shared" si="2"/>
        <v>26.506222062037182</v>
      </c>
      <c r="C93" s="20">
        <f t="shared" si="3"/>
        <v>132.53111031018591</v>
      </c>
    </row>
    <row r="94" spans="1:3" x14ac:dyDescent="0.3">
      <c r="A94" s="19">
        <v>168</v>
      </c>
      <c r="B94" s="20">
        <f t="shared" si="2"/>
        <v>26.46248679563482</v>
      </c>
      <c r="C94" s="20">
        <f t="shared" si="3"/>
        <v>132.31243397817411</v>
      </c>
    </row>
    <row r="95" spans="1:3" x14ac:dyDescent="0.3">
      <c r="A95" s="10"/>
      <c r="B95" s="10"/>
      <c r="C95" s="11"/>
    </row>
    <row r="96" spans="1:3" x14ac:dyDescent="0.3">
      <c r="A96" s="10"/>
      <c r="B96" s="10"/>
      <c r="C96" s="11"/>
    </row>
    <row r="97" spans="1:3" x14ac:dyDescent="0.3">
      <c r="A97" s="10"/>
      <c r="B97" s="10"/>
      <c r="C97" s="11"/>
    </row>
    <row r="98" spans="1:3" x14ac:dyDescent="0.3">
      <c r="A98" s="10"/>
      <c r="B98" s="10"/>
      <c r="C98" s="11"/>
    </row>
    <row r="99" spans="1:3" x14ac:dyDescent="0.3">
      <c r="A99" s="10"/>
      <c r="B99" s="10"/>
      <c r="C99" s="11"/>
    </row>
    <row r="100" spans="1:3" x14ac:dyDescent="0.3">
      <c r="A100" s="10"/>
      <c r="B100" s="10"/>
      <c r="C100" s="11"/>
    </row>
    <row r="101" spans="1:3" x14ac:dyDescent="0.3">
      <c r="A101" s="10"/>
      <c r="B101" s="10"/>
      <c r="C101" s="11"/>
    </row>
    <row r="102" spans="1:3" x14ac:dyDescent="0.3">
      <c r="A102" s="10"/>
      <c r="B102" s="10"/>
      <c r="C102" s="11"/>
    </row>
    <row r="103" spans="1:3" x14ac:dyDescent="0.3">
      <c r="A103" s="10"/>
      <c r="B103" s="10"/>
      <c r="C103" s="11"/>
    </row>
    <row r="104" spans="1:3" x14ac:dyDescent="0.3">
      <c r="A104" s="10"/>
      <c r="B104" s="10"/>
      <c r="C104" s="11"/>
    </row>
    <row r="105" spans="1:3" x14ac:dyDescent="0.3">
      <c r="A105" s="10"/>
      <c r="B105" s="10"/>
      <c r="C105" s="11"/>
    </row>
    <row r="106" spans="1:3" x14ac:dyDescent="0.3">
      <c r="A106" s="10"/>
      <c r="B106" s="10"/>
      <c r="C106" s="11"/>
    </row>
  </sheetData>
  <sheetProtection algorithmName="SHA-512" hashValue="Y1TV2tCrVjcx+sc43cAz9Vb+EJ7imEk+fJv4bhrJ/uFDaX0cVTueHH37b8Rk3FwIyxqDM5BrBAahFmoZ6l/VSg==" saltValue="Uze//To+RQ1aO7zX8K7hyg==" spinCount="100000" sheet="1" objects="1" scenarios="1"/>
  <mergeCells count="3">
    <mergeCell ref="A2:B2"/>
    <mergeCell ref="M19:R19"/>
    <mergeCell ref="M8:R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16"/>
  <sheetViews>
    <sheetView zoomScaleNormal="100" workbookViewId="0"/>
  </sheetViews>
  <sheetFormatPr defaultColWidth="9.109375" defaultRowHeight="14.4" x14ac:dyDescent="0.3"/>
  <cols>
    <col min="1" max="1" width="17.6640625" style="1" customWidth="1"/>
    <col min="2" max="2" width="18.77734375" style="2" customWidth="1"/>
    <col min="3" max="3" width="11.5546875" style="3" customWidth="1"/>
    <col min="4" max="4" width="12.21875" style="1" customWidth="1"/>
    <col min="5" max="5" width="12.44140625" style="1" customWidth="1"/>
    <col min="6" max="13" width="9.109375" style="1"/>
    <col min="14" max="14" width="7.6640625" style="1" customWidth="1"/>
    <col min="15" max="15" width="4.88671875" style="1" customWidth="1"/>
    <col min="16" max="21" width="9.109375" style="1"/>
    <col min="22" max="22" width="4.5546875" style="1" customWidth="1"/>
    <col min="23" max="16384" width="9.109375" style="1"/>
  </cols>
  <sheetData>
    <row r="1" spans="1:22" x14ac:dyDescent="0.3">
      <c r="A1" s="21"/>
      <c r="B1" s="27"/>
      <c r="F1" s="21"/>
      <c r="G1" s="21"/>
      <c r="H1" s="21"/>
      <c r="I1" s="21"/>
      <c r="J1" s="21"/>
      <c r="K1" s="21"/>
      <c r="L1" s="21"/>
      <c r="M1" s="21"/>
      <c r="N1" s="21"/>
      <c r="O1" s="21"/>
      <c r="P1" s="21"/>
      <c r="Q1" s="21"/>
      <c r="R1" s="21"/>
      <c r="S1" s="21"/>
      <c r="T1" s="21"/>
      <c r="U1" s="21"/>
      <c r="V1" s="21"/>
    </row>
    <row r="2" spans="1:22" s="7" customFormat="1" ht="16.8" x14ac:dyDescent="0.35">
      <c r="A2" s="21"/>
      <c r="B2" s="27" t="s">
        <v>29</v>
      </c>
      <c r="C2" s="15">
        <v>1000</v>
      </c>
      <c r="F2" s="21"/>
      <c r="G2" s="21"/>
      <c r="H2" s="21"/>
      <c r="I2" s="21"/>
      <c r="J2" s="21"/>
      <c r="K2" s="21"/>
      <c r="L2" s="21"/>
      <c r="M2" s="21"/>
      <c r="N2" s="21"/>
      <c r="O2" s="21"/>
      <c r="P2" s="21"/>
      <c r="Q2" s="21"/>
      <c r="R2" s="21"/>
      <c r="S2" s="21"/>
      <c r="T2" s="21"/>
      <c r="U2" s="21"/>
      <c r="V2" s="21"/>
    </row>
    <row r="3" spans="1:22" ht="29.4" customHeight="1" x14ac:dyDescent="0.3">
      <c r="A3" s="36" t="s">
        <v>31</v>
      </c>
      <c r="B3" s="36"/>
      <c r="C3" s="16">
        <v>2</v>
      </c>
      <c r="F3" s="21"/>
      <c r="G3" s="21"/>
      <c r="H3" s="21"/>
      <c r="I3" s="21"/>
      <c r="J3" s="21"/>
      <c r="K3" s="21"/>
      <c r="L3" s="21"/>
      <c r="M3" s="21"/>
      <c r="N3" s="21"/>
      <c r="O3" s="21"/>
      <c r="P3" s="21"/>
      <c r="Q3" s="21"/>
      <c r="R3" s="21"/>
      <c r="S3" s="21"/>
      <c r="T3" s="21"/>
      <c r="U3" s="21"/>
      <c r="V3" s="21"/>
    </row>
    <row r="4" spans="1:22" ht="28.8" customHeight="1" x14ac:dyDescent="0.3">
      <c r="A4" s="36" t="s">
        <v>20</v>
      </c>
      <c r="B4" s="36"/>
      <c r="C4" s="16">
        <v>1</v>
      </c>
      <c r="F4" s="21"/>
      <c r="G4" s="21"/>
      <c r="H4" s="21"/>
      <c r="I4" s="21"/>
      <c r="J4" s="21"/>
      <c r="K4" s="21"/>
      <c r="L4" s="21"/>
      <c r="M4" s="21"/>
      <c r="N4" s="21"/>
      <c r="O4" s="21"/>
      <c r="P4" s="21"/>
      <c r="Q4" s="21"/>
      <c r="R4" s="21"/>
      <c r="S4" s="21"/>
      <c r="T4" s="21"/>
      <c r="U4" s="21"/>
      <c r="V4" s="21"/>
    </row>
    <row r="5" spans="1:22" ht="30" customHeight="1" x14ac:dyDescent="0.3">
      <c r="A5" s="36" t="s">
        <v>32</v>
      </c>
      <c r="B5" s="36"/>
      <c r="C5" s="3">
        <f>C3/C4</f>
        <v>2</v>
      </c>
      <c r="F5" s="21"/>
      <c r="G5" s="21"/>
      <c r="H5" s="21"/>
      <c r="I5" s="21"/>
      <c r="J5" s="21"/>
      <c r="K5" s="21"/>
      <c r="L5" s="21"/>
      <c r="M5" s="21"/>
      <c r="N5" s="21"/>
      <c r="O5" s="21"/>
      <c r="P5" s="21"/>
      <c r="Q5" s="21"/>
      <c r="R5" s="21"/>
      <c r="S5" s="21"/>
      <c r="T5" s="21"/>
      <c r="U5" s="21"/>
      <c r="V5" s="21"/>
    </row>
    <row r="6" spans="1:22" ht="15.6" x14ac:dyDescent="0.35">
      <c r="A6" s="21"/>
      <c r="B6" s="27" t="s">
        <v>18</v>
      </c>
      <c r="C6" s="16">
        <v>0.42</v>
      </c>
      <c r="F6" s="21"/>
      <c r="G6" s="21"/>
      <c r="H6" s="21"/>
      <c r="I6" s="21"/>
      <c r="J6" s="21"/>
      <c r="K6" s="21"/>
      <c r="L6" s="21"/>
      <c r="M6" s="21"/>
      <c r="N6" s="21"/>
      <c r="O6" s="21"/>
      <c r="P6" s="33"/>
      <c r="Q6" s="33"/>
      <c r="R6" s="33"/>
      <c r="S6" s="33"/>
      <c r="T6" s="33"/>
      <c r="U6" s="33"/>
      <c r="V6" s="33"/>
    </row>
    <row r="7" spans="1:22" x14ac:dyDescent="0.3">
      <c r="A7" s="21"/>
      <c r="B7" s="27" t="s">
        <v>30</v>
      </c>
      <c r="C7" s="16">
        <v>0.4</v>
      </c>
      <c r="F7" s="21"/>
      <c r="G7" s="21"/>
      <c r="H7" s="21"/>
      <c r="I7" s="21"/>
      <c r="J7" s="21"/>
      <c r="K7" s="21"/>
      <c r="L7" s="21"/>
      <c r="M7" s="21"/>
      <c r="N7" s="21"/>
      <c r="O7" s="21"/>
      <c r="P7" s="33"/>
      <c r="Q7" s="33"/>
      <c r="R7" s="33"/>
      <c r="S7" s="33"/>
      <c r="T7" s="33"/>
      <c r="U7" s="33"/>
      <c r="V7" s="33"/>
    </row>
    <row r="8" spans="1:22" ht="15.6" x14ac:dyDescent="0.35">
      <c r="A8" s="21"/>
      <c r="B8" s="27" t="s">
        <v>25</v>
      </c>
      <c r="C8" s="3">
        <f>C6*C7*1000</f>
        <v>168</v>
      </c>
      <c r="F8" s="21"/>
      <c r="G8" s="21"/>
      <c r="H8" s="21"/>
      <c r="I8" s="21"/>
      <c r="J8" s="21"/>
      <c r="K8" s="21"/>
      <c r="L8" s="21"/>
      <c r="M8" s="21"/>
      <c r="N8" s="21"/>
      <c r="O8" s="21"/>
      <c r="P8" s="33"/>
      <c r="Q8" s="33"/>
      <c r="R8" s="33"/>
      <c r="S8" s="33"/>
      <c r="T8" s="33"/>
      <c r="U8" s="33"/>
      <c r="V8" s="33"/>
    </row>
    <row r="9" spans="1:22" ht="15.6" x14ac:dyDescent="0.35">
      <c r="A9" s="21"/>
      <c r="B9" s="27" t="s">
        <v>21</v>
      </c>
      <c r="C9" s="17">
        <v>1</v>
      </c>
      <c r="F9" s="21"/>
      <c r="G9" s="21"/>
      <c r="H9" s="21"/>
      <c r="I9" s="21"/>
      <c r="J9" s="21"/>
      <c r="K9" s="21"/>
      <c r="L9" s="21"/>
      <c r="M9" s="21"/>
      <c r="N9" s="21"/>
      <c r="O9" s="21"/>
      <c r="P9" s="33"/>
      <c r="Q9" s="33"/>
      <c r="R9" s="33"/>
      <c r="S9" s="33"/>
      <c r="T9" s="33"/>
      <c r="U9" s="33"/>
      <c r="V9" s="33"/>
    </row>
    <row r="10" spans="1:22" ht="15.6" x14ac:dyDescent="0.35">
      <c r="A10" s="21"/>
      <c r="B10" s="27" t="s">
        <v>22</v>
      </c>
      <c r="C10" s="3">
        <f>C9*1000</f>
        <v>1000</v>
      </c>
      <c r="F10" s="21"/>
      <c r="G10" s="21"/>
      <c r="H10" s="21"/>
      <c r="I10" s="21"/>
      <c r="J10" s="21"/>
      <c r="K10" s="21"/>
      <c r="L10" s="21"/>
      <c r="M10" s="21"/>
      <c r="N10" s="21"/>
      <c r="O10" s="21"/>
      <c r="P10" s="33"/>
      <c r="Q10" s="33"/>
      <c r="R10" s="33"/>
      <c r="S10" s="33"/>
      <c r="T10" s="33"/>
      <c r="U10" s="33"/>
      <c r="V10" s="33"/>
    </row>
    <row r="11" spans="1:22" x14ac:dyDescent="0.3">
      <c r="A11" s="21"/>
      <c r="B11" s="27" t="s">
        <v>10</v>
      </c>
      <c r="C11" s="16">
        <v>2.5</v>
      </c>
      <c r="F11" s="21"/>
      <c r="G11" s="21"/>
      <c r="H11" s="21"/>
      <c r="I11" s="21"/>
      <c r="J11" s="21"/>
      <c r="K11" s="21"/>
      <c r="L11" s="21"/>
      <c r="M11" s="21"/>
      <c r="N11" s="21"/>
      <c r="O11" s="21"/>
      <c r="P11" s="22"/>
      <c r="Q11" s="22"/>
      <c r="R11" s="22"/>
      <c r="S11" s="22"/>
      <c r="T11" s="22"/>
      <c r="U11" s="22"/>
      <c r="V11" s="22"/>
    </row>
    <row r="12" spans="1:22" x14ac:dyDescent="0.3">
      <c r="A12" s="21"/>
      <c r="B12" s="27" t="s">
        <v>11</v>
      </c>
      <c r="C12" s="16">
        <v>80</v>
      </c>
      <c r="F12" s="21"/>
      <c r="G12" s="21"/>
      <c r="H12" s="21"/>
      <c r="I12" s="21"/>
      <c r="J12" s="21"/>
      <c r="K12" s="21"/>
      <c r="L12" s="21"/>
      <c r="M12" s="21"/>
      <c r="N12" s="21"/>
      <c r="O12" s="21"/>
      <c r="P12" s="22"/>
      <c r="Q12" s="22"/>
      <c r="R12" s="22"/>
      <c r="S12" s="22"/>
      <c r="T12" s="22"/>
      <c r="U12" s="22"/>
      <c r="V12" s="22"/>
    </row>
    <row r="13" spans="1:22" ht="16.8" x14ac:dyDescent="0.35">
      <c r="A13" s="21"/>
      <c r="B13" s="27" t="s">
        <v>26</v>
      </c>
      <c r="C13" s="3">
        <f>C11*C12</f>
        <v>200</v>
      </c>
      <c r="F13" s="21"/>
      <c r="G13" s="21"/>
      <c r="H13" s="21"/>
      <c r="I13" s="21"/>
      <c r="J13" s="21"/>
      <c r="K13" s="21"/>
      <c r="L13" s="21"/>
      <c r="M13" s="21"/>
      <c r="N13" s="21"/>
      <c r="O13" s="21"/>
      <c r="P13" s="22"/>
      <c r="Q13" s="22"/>
      <c r="R13" s="22"/>
      <c r="S13" s="22"/>
      <c r="T13" s="22"/>
      <c r="U13" s="22"/>
      <c r="V13" s="22"/>
    </row>
    <row r="14" spans="1:22" ht="16.8" x14ac:dyDescent="0.35">
      <c r="A14" s="21"/>
      <c r="B14" s="27" t="s">
        <v>27</v>
      </c>
      <c r="C14" s="3">
        <f>C13*(C8/1000)</f>
        <v>33.6</v>
      </c>
      <c r="F14" s="21"/>
      <c r="G14" s="21"/>
      <c r="H14" s="21"/>
      <c r="I14" s="21"/>
      <c r="J14" s="21"/>
      <c r="K14" s="21"/>
      <c r="L14" s="21"/>
      <c r="M14" s="21"/>
      <c r="N14" s="21"/>
      <c r="O14" s="21"/>
      <c r="P14" s="22"/>
      <c r="Q14" s="22"/>
      <c r="R14" s="22"/>
      <c r="S14" s="22"/>
      <c r="T14" s="22"/>
      <c r="U14" s="22"/>
      <c r="V14" s="22"/>
    </row>
    <row r="15" spans="1:22" s="7" customFormat="1" x14ac:dyDescent="0.3">
      <c r="A15" s="21"/>
      <c r="B15" s="27" t="s">
        <v>24</v>
      </c>
      <c r="C15" s="9">
        <f>C2/(C11*C12)</f>
        <v>5</v>
      </c>
      <c r="F15" s="21"/>
      <c r="G15" s="21"/>
      <c r="H15" s="21"/>
      <c r="I15" s="21"/>
      <c r="J15" s="21"/>
      <c r="K15" s="21"/>
      <c r="L15" s="21"/>
      <c r="M15" s="21"/>
      <c r="N15" s="21"/>
      <c r="O15" s="21"/>
      <c r="P15" s="22"/>
      <c r="Q15" s="22"/>
      <c r="R15" s="22"/>
      <c r="S15" s="22"/>
      <c r="T15" s="22"/>
      <c r="U15" s="22"/>
      <c r="V15" s="22"/>
    </row>
    <row r="16" spans="1:22" x14ac:dyDescent="0.3">
      <c r="A16" s="21"/>
      <c r="B16" s="27"/>
      <c r="C16" s="29"/>
      <c r="D16" s="21"/>
      <c r="E16" s="21"/>
      <c r="F16" s="21"/>
      <c r="G16" s="21"/>
      <c r="H16" s="21"/>
      <c r="I16" s="21"/>
      <c r="J16" s="21"/>
      <c r="K16" s="21"/>
      <c r="L16" s="21"/>
      <c r="M16" s="21"/>
      <c r="N16" s="21"/>
      <c r="O16" s="21"/>
      <c r="P16" s="22"/>
      <c r="Q16" s="22"/>
      <c r="R16" s="22"/>
      <c r="S16" s="22"/>
      <c r="T16" s="22"/>
      <c r="U16" s="22"/>
      <c r="V16" s="22"/>
    </row>
    <row r="17" spans="1:22" ht="30.6" customHeight="1" x14ac:dyDescent="0.3">
      <c r="A17" s="28" t="s">
        <v>0</v>
      </c>
      <c r="B17" s="28" t="s">
        <v>5</v>
      </c>
      <c r="C17" s="28" t="s">
        <v>8</v>
      </c>
      <c r="D17" s="28" t="s">
        <v>6</v>
      </c>
      <c r="E17" s="31" t="s">
        <v>7</v>
      </c>
      <c r="F17" s="21"/>
      <c r="G17" s="21"/>
      <c r="H17" s="21"/>
      <c r="I17" s="21"/>
      <c r="J17" s="21"/>
      <c r="K17" s="21"/>
      <c r="L17" s="21"/>
      <c r="M17" s="21"/>
      <c r="N17" s="21"/>
      <c r="O17" s="21"/>
      <c r="P17" s="21"/>
      <c r="Q17" s="21"/>
      <c r="R17" s="21"/>
      <c r="S17" s="21"/>
      <c r="T17" s="21"/>
      <c r="U17" s="22"/>
      <c r="V17" s="22"/>
    </row>
    <row r="18" spans="1:22" x14ac:dyDescent="0.3">
      <c r="A18" s="29">
        <v>0</v>
      </c>
      <c r="B18" s="30">
        <f>$C$8</f>
        <v>168</v>
      </c>
      <c r="C18" s="30">
        <f>($C$8/1000)*$C$11*C12</f>
        <v>33.6</v>
      </c>
      <c r="D18" s="30">
        <f>C8</f>
        <v>168</v>
      </c>
      <c r="E18" s="30">
        <f>C8</f>
        <v>168</v>
      </c>
      <c r="F18" s="21"/>
      <c r="G18" s="21"/>
      <c r="H18" s="21"/>
      <c r="I18" s="21"/>
      <c r="J18" s="21"/>
      <c r="K18" s="21"/>
      <c r="L18" s="21"/>
      <c r="M18" s="21"/>
      <c r="N18" s="21"/>
      <c r="O18" s="21"/>
      <c r="P18" s="21"/>
      <c r="Q18" s="21"/>
      <c r="R18" s="21"/>
      <c r="S18" s="21"/>
      <c r="T18" s="21"/>
      <c r="U18" s="22"/>
      <c r="V18" s="22"/>
    </row>
    <row r="19" spans="1:22" x14ac:dyDescent="0.3">
      <c r="A19" s="29">
        <v>2</v>
      </c>
      <c r="B19" s="30">
        <f>$C$8-(($C$3*((B18+$C$10)/$C$10)*(A19-A18)))</f>
        <v>163.328</v>
      </c>
      <c r="C19" s="30">
        <f>C18-(2*($C$11+$C$12)*(D18*$C$5/1000000))</f>
        <v>33.544560000000004</v>
      </c>
      <c r="D19" s="30">
        <f>1000*(C19/$C$13)</f>
        <v>167.72280000000003</v>
      </c>
      <c r="E19" s="30">
        <f>E18-(B18-B19)-(D18-D19)</f>
        <v>163.05080000000004</v>
      </c>
      <c r="F19" s="21"/>
      <c r="G19" s="21"/>
      <c r="H19" s="21"/>
      <c r="I19" s="21"/>
      <c r="J19" s="21"/>
      <c r="K19" s="21"/>
      <c r="L19" s="21"/>
      <c r="M19" s="21"/>
      <c r="N19" s="21"/>
      <c r="O19" s="21"/>
      <c r="P19" s="21"/>
      <c r="Q19" s="21"/>
      <c r="R19" s="21"/>
      <c r="S19" s="21"/>
      <c r="T19" s="21"/>
      <c r="U19" s="22"/>
      <c r="V19" s="22"/>
    </row>
    <row r="20" spans="1:22" x14ac:dyDescent="0.3">
      <c r="A20" s="29">
        <v>4</v>
      </c>
      <c r="B20" s="30">
        <f t="shared" ref="B20:B51" si="0">B19-($C$3*((B19+$C$10)/$C$10)*(A20-A19))</f>
        <v>158.674688</v>
      </c>
      <c r="C20" s="30">
        <f t="shared" ref="C20:C83" si="1">C19-(2*($C$11+$C$12)*(D19*$C$5/1000000))</f>
        <v>33.489211476000001</v>
      </c>
      <c r="D20" s="30">
        <f t="shared" ref="D20:D83" si="2">1000*(C20/$C$13)</f>
        <v>167.44605738000001</v>
      </c>
      <c r="E20" s="30">
        <f t="shared" ref="E20:E83" si="3">E19-(B19-B20)-(D19-D20)</f>
        <v>158.12074538000002</v>
      </c>
      <c r="F20" s="21"/>
      <c r="G20" s="21"/>
      <c r="H20" s="21"/>
      <c r="I20" s="21"/>
      <c r="J20" s="21"/>
      <c r="K20" s="21"/>
      <c r="L20" s="21"/>
      <c r="M20" s="21"/>
      <c r="N20" s="21"/>
      <c r="O20" s="21"/>
      <c r="P20" s="33" t="s">
        <v>28</v>
      </c>
      <c r="Q20" s="33"/>
      <c r="R20" s="33"/>
      <c r="S20" s="33"/>
      <c r="T20" s="33"/>
      <c r="U20" s="22"/>
      <c r="V20" s="22"/>
    </row>
    <row r="21" spans="1:22" x14ac:dyDescent="0.3">
      <c r="A21" s="29">
        <v>6</v>
      </c>
      <c r="B21" s="30">
        <f t="shared" si="0"/>
        <v>154.03998924800001</v>
      </c>
      <c r="C21" s="30">
        <f t="shared" si="1"/>
        <v>33.433954277064601</v>
      </c>
      <c r="D21" s="30">
        <f t="shared" si="2"/>
        <v>167.169771385323</v>
      </c>
      <c r="E21" s="30">
        <f t="shared" si="3"/>
        <v>153.20976063332301</v>
      </c>
      <c r="F21" s="21"/>
      <c r="G21" s="21"/>
      <c r="H21" s="21"/>
      <c r="I21" s="21"/>
      <c r="J21" s="21"/>
      <c r="K21" s="21"/>
      <c r="L21" s="21"/>
      <c r="M21" s="21"/>
      <c r="N21" s="21"/>
      <c r="O21" s="21"/>
      <c r="P21" s="33"/>
      <c r="Q21" s="33"/>
      <c r="R21" s="33"/>
      <c r="S21" s="33"/>
      <c r="T21" s="33"/>
      <c r="U21" s="21"/>
      <c r="V21" s="21"/>
    </row>
    <row r="22" spans="1:22" x14ac:dyDescent="0.3">
      <c r="A22" s="29">
        <v>8</v>
      </c>
      <c r="B22" s="30">
        <f t="shared" si="0"/>
        <v>149.42382929100802</v>
      </c>
      <c r="C22" s="30">
        <f t="shared" si="1"/>
        <v>33.378788252507441</v>
      </c>
      <c r="D22" s="30">
        <f t="shared" si="2"/>
        <v>166.8939412625372</v>
      </c>
      <c r="E22" s="30">
        <f t="shared" si="3"/>
        <v>148.31777055354522</v>
      </c>
      <c r="F22" s="21"/>
      <c r="G22" s="21"/>
      <c r="H22" s="21"/>
      <c r="I22" s="21"/>
      <c r="J22" s="21"/>
      <c r="K22" s="21"/>
      <c r="L22" s="21"/>
      <c r="M22" s="21"/>
      <c r="N22" s="21"/>
      <c r="O22" s="21"/>
      <c r="P22" s="33"/>
      <c r="Q22" s="33"/>
      <c r="R22" s="33"/>
      <c r="S22" s="33"/>
      <c r="T22" s="33"/>
      <c r="U22" s="23"/>
      <c r="V22" s="23"/>
    </row>
    <row r="23" spans="1:22" x14ac:dyDescent="0.3">
      <c r="A23" s="29">
        <v>10</v>
      </c>
      <c r="B23" s="30">
        <f t="shared" si="0"/>
        <v>144.82613397384398</v>
      </c>
      <c r="C23" s="30">
        <f t="shared" si="1"/>
        <v>33.323713251890801</v>
      </c>
      <c r="D23" s="30">
        <f t="shared" si="2"/>
        <v>166.61856625945401</v>
      </c>
      <c r="E23" s="30">
        <f t="shared" si="3"/>
        <v>143.44470023329799</v>
      </c>
      <c r="F23" s="21"/>
      <c r="G23" s="21"/>
      <c r="H23" s="21"/>
      <c r="I23" s="21"/>
      <c r="J23" s="21"/>
      <c r="K23" s="21"/>
      <c r="L23" s="21"/>
      <c r="M23" s="21"/>
      <c r="N23" s="21"/>
      <c r="O23" s="21"/>
      <c r="P23" s="33"/>
      <c r="Q23" s="33"/>
      <c r="R23" s="33"/>
      <c r="S23" s="33"/>
      <c r="T23" s="33"/>
      <c r="U23" s="23"/>
      <c r="V23" s="23"/>
    </row>
    <row r="24" spans="1:22" x14ac:dyDescent="0.3">
      <c r="A24" s="29">
        <v>12</v>
      </c>
      <c r="B24" s="30">
        <f t="shared" si="0"/>
        <v>140.24682943794861</v>
      </c>
      <c r="C24" s="30">
        <f t="shared" si="1"/>
        <v>33.268729125025182</v>
      </c>
      <c r="D24" s="30">
        <f t="shared" si="2"/>
        <v>166.3436456251259</v>
      </c>
      <c r="E24" s="30">
        <f t="shared" si="3"/>
        <v>138.59047506307451</v>
      </c>
      <c r="F24" s="21"/>
      <c r="G24" s="21"/>
      <c r="H24" s="21"/>
      <c r="I24" s="21"/>
      <c r="J24" s="21"/>
      <c r="K24" s="21"/>
      <c r="L24" s="21"/>
      <c r="M24" s="21"/>
      <c r="N24" s="21"/>
      <c r="O24" s="21"/>
      <c r="P24" s="33"/>
      <c r="Q24" s="33"/>
      <c r="R24" s="33"/>
      <c r="S24" s="33"/>
      <c r="T24" s="33"/>
      <c r="U24" s="23"/>
      <c r="V24" s="23"/>
    </row>
    <row r="25" spans="1:22" x14ac:dyDescent="0.3">
      <c r="A25" s="29">
        <v>14</v>
      </c>
      <c r="B25" s="30">
        <f t="shared" si="0"/>
        <v>135.68584212019681</v>
      </c>
      <c r="C25" s="30">
        <f t="shared" si="1"/>
        <v>33.213835721968891</v>
      </c>
      <c r="D25" s="30">
        <f t="shared" si="2"/>
        <v>166.06917860984447</v>
      </c>
      <c r="E25" s="30">
        <f t="shared" si="3"/>
        <v>133.75502073004128</v>
      </c>
      <c r="F25" s="21"/>
      <c r="G25" s="21"/>
      <c r="H25" s="21"/>
      <c r="I25" s="21"/>
      <c r="J25" s="21"/>
      <c r="K25" s="21"/>
      <c r="L25" s="21"/>
      <c r="M25" s="21"/>
      <c r="N25" s="21"/>
      <c r="O25" s="21"/>
      <c r="P25" s="33"/>
      <c r="Q25" s="33"/>
      <c r="R25" s="33"/>
      <c r="S25" s="33"/>
      <c r="T25" s="33"/>
      <c r="U25" s="23"/>
      <c r="V25" s="23"/>
    </row>
    <row r="26" spans="1:22" x14ac:dyDescent="0.3">
      <c r="A26" s="29">
        <v>16</v>
      </c>
      <c r="B26" s="30">
        <f t="shared" si="0"/>
        <v>131.14309875171602</v>
      </c>
      <c r="C26" s="30">
        <f t="shared" si="1"/>
        <v>33.159032893027643</v>
      </c>
      <c r="D26" s="30">
        <f t="shared" si="2"/>
        <v>165.79516446513821</v>
      </c>
      <c r="E26" s="30">
        <f t="shared" si="3"/>
        <v>128.93826321685424</v>
      </c>
      <c r="F26" s="21"/>
      <c r="G26" s="21"/>
      <c r="H26" s="21"/>
      <c r="I26" s="21"/>
      <c r="J26" s="21"/>
      <c r="K26" s="21"/>
      <c r="L26" s="21"/>
      <c r="M26" s="21"/>
      <c r="N26" s="21"/>
      <c r="O26" s="21"/>
      <c r="P26" s="33"/>
      <c r="Q26" s="33"/>
      <c r="R26" s="33"/>
      <c r="S26" s="33"/>
      <c r="T26" s="33"/>
      <c r="U26" s="23"/>
      <c r="V26" s="23"/>
    </row>
    <row r="27" spans="1:22" x14ac:dyDescent="0.3">
      <c r="A27" s="29">
        <v>18</v>
      </c>
      <c r="B27" s="30">
        <f t="shared" si="0"/>
        <v>126.61852635670917</v>
      </c>
      <c r="C27" s="30">
        <f t="shared" si="1"/>
        <v>33.104320488754148</v>
      </c>
      <c r="D27" s="30">
        <f t="shared" si="2"/>
        <v>165.52160244377075</v>
      </c>
      <c r="E27" s="30">
        <f t="shared" si="3"/>
        <v>124.14012880047991</v>
      </c>
      <c r="F27" s="21"/>
      <c r="G27" s="21"/>
      <c r="H27" s="21"/>
      <c r="I27" s="21"/>
      <c r="J27" s="21"/>
      <c r="K27" s="21"/>
      <c r="L27" s="21"/>
      <c r="M27" s="21"/>
      <c r="N27" s="21"/>
      <c r="O27" s="21"/>
      <c r="P27" s="33"/>
      <c r="Q27" s="33"/>
      <c r="R27" s="33"/>
      <c r="S27" s="33"/>
      <c r="T27" s="33"/>
      <c r="U27" s="23"/>
      <c r="V27" s="23"/>
    </row>
    <row r="28" spans="1:22" x14ac:dyDescent="0.3">
      <c r="A28" s="29">
        <v>20</v>
      </c>
      <c r="B28" s="30">
        <f t="shared" si="0"/>
        <v>122.11205225128234</v>
      </c>
      <c r="C28" s="30">
        <f t="shared" si="1"/>
        <v>33.049698359947705</v>
      </c>
      <c r="D28" s="30">
        <f t="shared" si="2"/>
        <v>165.24849179973853</v>
      </c>
      <c r="E28" s="30">
        <f t="shared" si="3"/>
        <v>119.36054405102087</v>
      </c>
      <c r="F28" s="21"/>
      <c r="G28" s="21"/>
      <c r="H28" s="21"/>
      <c r="I28" s="21"/>
      <c r="J28" s="21"/>
      <c r="K28" s="21"/>
      <c r="L28" s="21"/>
      <c r="M28" s="21"/>
      <c r="N28" s="21"/>
      <c r="O28" s="21"/>
      <c r="P28" s="33"/>
      <c r="Q28" s="33"/>
      <c r="R28" s="33"/>
      <c r="S28" s="33"/>
      <c r="T28" s="33"/>
      <c r="U28" s="21"/>
      <c r="V28" s="21"/>
    </row>
    <row r="29" spans="1:22" x14ac:dyDescent="0.3">
      <c r="A29" s="29">
        <v>22</v>
      </c>
      <c r="B29" s="30">
        <f t="shared" si="0"/>
        <v>117.62360404227721</v>
      </c>
      <c r="C29" s="30">
        <f t="shared" si="1"/>
        <v>32.995166357653794</v>
      </c>
      <c r="D29" s="30">
        <f t="shared" si="2"/>
        <v>164.97583178826898</v>
      </c>
      <c r="E29" s="30">
        <f t="shared" si="3"/>
        <v>114.59943583054618</v>
      </c>
      <c r="F29" s="21"/>
      <c r="G29" s="21"/>
      <c r="H29" s="21"/>
      <c r="I29" s="21"/>
      <c r="J29" s="21"/>
      <c r="K29" s="21"/>
      <c r="L29" s="21"/>
      <c r="M29" s="21"/>
      <c r="N29" s="21"/>
      <c r="O29" s="21"/>
      <c r="P29" s="33"/>
      <c r="Q29" s="33"/>
      <c r="R29" s="33"/>
      <c r="S29" s="33"/>
      <c r="T29" s="33"/>
      <c r="U29" s="21"/>
      <c r="V29" s="21"/>
    </row>
    <row r="30" spans="1:22" x14ac:dyDescent="0.3">
      <c r="A30" s="29">
        <v>24</v>
      </c>
      <c r="B30" s="30">
        <f t="shared" si="0"/>
        <v>113.1531096261081</v>
      </c>
      <c r="C30" s="30">
        <f t="shared" si="1"/>
        <v>32.940724333163665</v>
      </c>
      <c r="D30" s="30">
        <f t="shared" si="2"/>
        <v>164.7036216658183</v>
      </c>
      <c r="E30" s="30">
        <f t="shared" si="3"/>
        <v>109.85673129192641</v>
      </c>
      <c r="F30" s="21"/>
      <c r="G30" s="21"/>
      <c r="H30" s="21"/>
      <c r="I30" s="21"/>
      <c r="J30" s="21"/>
      <c r="K30" s="21"/>
      <c r="L30" s="21"/>
      <c r="M30" s="21"/>
      <c r="N30" s="21"/>
      <c r="O30" s="21"/>
      <c r="P30" s="33"/>
      <c r="Q30" s="33"/>
      <c r="R30" s="33"/>
      <c r="S30" s="33"/>
      <c r="T30" s="33"/>
      <c r="U30" s="21"/>
      <c r="V30" s="21"/>
    </row>
    <row r="31" spans="1:22" x14ac:dyDescent="0.3">
      <c r="A31" s="29">
        <v>26</v>
      </c>
      <c r="B31" s="30">
        <f t="shared" si="0"/>
        <v>108.70049718760367</v>
      </c>
      <c r="C31" s="30">
        <f t="shared" si="1"/>
        <v>32.886372138013947</v>
      </c>
      <c r="D31" s="30">
        <f t="shared" si="2"/>
        <v>164.43186069006973</v>
      </c>
      <c r="E31" s="30">
        <f t="shared" si="3"/>
        <v>105.1323578776734</v>
      </c>
      <c r="F31" s="21"/>
      <c r="G31" s="21"/>
      <c r="H31" s="21"/>
      <c r="I31" s="21"/>
      <c r="J31" s="21"/>
      <c r="K31" s="21"/>
      <c r="L31" s="21"/>
      <c r="M31" s="21"/>
      <c r="N31" s="21"/>
      <c r="O31" s="21"/>
      <c r="P31" s="33"/>
      <c r="Q31" s="33"/>
      <c r="R31" s="33"/>
      <c r="S31" s="33"/>
      <c r="T31" s="33"/>
      <c r="U31" s="21"/>
      <c r="V31" s="21"/>
    </row>
    <row r="32" spans="1:22" x14ac:dyDescent="0.3">
      <c r="A32" s="29">
        <v>28</v>
      </c>
      <c r="B32" s="30">
        <f t="shared" si="0"/>
        <v>104.26569519885327</v>
      </c>
      <c r="C32" s="30">
        <f t="shared" si="1"/>
        <v>32.832109623986227</v>
      </c>
      <c r="D32" s="30">
        <f t="shared" si="2"/>
        <v>164.16054811993115</v>
      </c>
      <c r="E32" s="30">
        <f t="shared" si="3"/>
        <v>100.42624331878442</v>
      </c>
      <c r="F32" s="21"/>
      <c r="G32" s="21"/>
      <c r="H32" s="21"/>
      <c r="I32" s="21"/>
      <c r="J32" s="21"/>
      <c r="K32" s="21"/>
      <c r="L32" s="21"/>
      <c r="M32" s="21"/>
      <c r="N32" s="21"/>
      <c r="O32" s="21"/>
      <c r="P32" s="33"/>
      <c r="Q32" s="33"/>
      <c r="R32" s="33"/>
      <c r="S32" s="33"/>
      <c r="T32" s="33"/>
      <c r="U32" s="33"/>
      <c r="V32" s="33"/>
    </row>
    <row r="33" spans="1:22" x14ac:dyDescent="0.3">
      <c r="A33" s="29">
        <v>30</v>
      </c>
      <c r="B33" s="30">
        <f t="shared" si="0"/>
        <v>99.848632418057846</v>
      </c>
      <c r="C33" s="30">
        <f t="shared" si="1"/>
        <v>32.777936643106649</v>
      </c>
      <c r="D33" s="30">
        <f t="shared" si="2"/>
        <v>163.88968321553324</v>
      </c>
      <c r="E33" s="30">
        <f t="shared" si="3"/>
        <v>95.738315633591085</v>
      </c>
      <c r="F33" s="21"/>
      <c r="G33" s="21"/>
      <c r="H33" s="21"/>
      <c r="I33" s="21"/>
      <c r="J33" s="21"/>
      <c r="K33" s="21"/>
      <c r="L33" s="21"/>
      <c r="M33" s="21"/>
      <c r="N33" s="21"/>
      <c r="O33" s="21"/>
      <c r="P33" s="33"/>
      <c r="Q33" s="33"/>
      <c r="R33" s="33"/>
      <c r="S33" s="33"/>
      <c r="T33" s="33"/>
      <c r="U33" s="33"/>
      <c r="V33" s="33"/>
    </row>
    <row r="34" spans="1:22" x14ac:dyDescent="0.3">
      <c r="A34" s="29">
        <v>32</v>
      </c>
      <c r="B34" s="30">
        <f t="shared" si="0"/>
        <v>95.449237888385611</v>
      </c>
      <c r="C34" s="30">
        <f t="shared" si="1"/>
        <v>32.723853047645527</v>
      </c>
      <c r="D34" s="30">
        <f t="shared" si="2"/>
        <v>163.61926523822765</v>
      </c>
      <c r="E34" s="30">
        <f t="shared" si="3"/>
        <v>91.068503126613265</v>
      </c>
      <c r="F34" s="21"/>
      <c r="G34" s="21"/>
      <c r="H34" s="21"/>
      <c r="I34" s="21"/>
      <c r="J34" s="21"/>
      <c r="K34" s="21"/>
      <c r="L34" s="21"/>
      <c r="M34" s="21"/>
      <c r="N34" s="21"/>
      <c r="O34" s="21"/>
      <c r="P34" s="33"/>
      <c r="Q34" s="33"/>
      <c r="R34" s="33"/>
      <c r="S34" s="33"/>
      <c r="T34" s="33"/>
      <c r="U34" s="33"/>
      <c r="V34" s="33"/>
    </row>
    <row r="35" spans="1:22" x14ac:dyDescent="0.3">
      <c r="A35" s="29">
        <v>34</v>
      </c>
      <c r="B35" s="30">
        <f t="shared" si="0"/>
        <v>91.067440936832071</v>
      </c>
      <c r="C35" s="30">
        <f t="shared" si="1"/>
        <v>32.669858690116911</v>
      </c>
      <c r="D35" s="30">
        <f t="shared" si="2"/>
        <v>163.34929345058455</v>
      </c>
      <c r="E35" s="30">
        <f t="shared" si="3"/>
        <v>86.416734387416625</v>
      </c>
      <c r="F35" s="21"/>
      <c r="G35" s="21"/>
      <c r="H35" s="21"/>
      <c r="I35" s="21"/>
      <c r="J35" s="21"/>
      <c r="K35" s="21"/>
      <c r="L35" s="21"/>
      <c r="M35" s="21"/>
      <c r="N35" s="21"/>
      <c r="O35" s="21"/>
      <c r="P35" s="33"/>
      <c r="Q35" s="33"/>
      <c r="R35" s="33"/>
      <c r="S35" s="33"/>
      <c r="T35" s="33"/>
      <c r="U35" s="33"/>
      <c r="V35" s="33"/>
    </row>
    <row r="36" spans="1:22" x14ac:dyDescent="0.3">
      <c r="A36" s="29">
        <v>36</v>
      </c>
      <c r="B36" s="30">
        <f t="shared" si="0"/>
        <v>86.703171173084741</v>
      </c>
      <c r="C36" s="30">
        <f t="shared" si="1"/>
        <v>32.615953423278221</v>
      </c>
      <c r="D36" s="30">
        <f t="shared" si="2"/>
        <v>163.07976711639111</v>
      </c>
      <c r="E36" s="30">
        <f t="shared" si="3"/>
        <v>81.782938289475851</v>
      </c>
      <c r="F36" s="21"/>
      <c r="G36" s="21"/>
      <c r="H36" s="21"/>
      <c r="I36" s="21"/>
      <c r="J36" s="21"/>
      <c r="K36" s="21"/>
      <c r="L36" s="21"/>
      <c r="M36" s="21"/>
      <c r="N36" s="21"/>
      <c r="O36" s="21"/>
      <c r="P36" s="33"/>
      <c r="Q36" s="33"/>
      <c r="R36" s="33"/>
      <c r="S36" s="33"/>
      <c r="T36" s="33"/>
      <c r="U36" s="33"/>
      <c r="V36" s="33"/>
    </row>
    <row r="37" spans="1:22" x14ac:dyDescent="0.3">
      <c r="A37" s="29">
        <v>38</v>
      </c>
      <c r="B37" s="30">
        <f t="shared" si="0"/>
        <v>82.356358488392402</v>
      </c>
      <c r="C37" s="30">
        <f t="shared" si="1"/>
        <v>32.56213710012981</v>
      </c>
      <c r="D37" s="30">
        <f t="shared" si="2"/>
        <v>162.81068550064907</v>
      </c>
      <c r="E37" s="30">
        <f t="shared" si="3"/>
        <v>77.167043989041474</v>
      </c>
      <c r="F37" s="21"/>
      <c r="G37" s="21"/>
      <c r="H37" s="21"/>
      <c r="I37" s="21"/>
      <c r="J37" s="21"/>
      <c r="K37" s="21"/>
      <c r="L37" s="21"/>
      <c r="M37" s="21"/>
      <c r="N37" s="21"/>
      <c r="O37" s="21"/>
      <c r="P37" s="33"/>
      <c r="Q37" s="33"/>
      <c r="R37" s="33"/>
      <c r="S37" s="33"/>
      <c r="T37" s="33"/>
      <c r="U37" s="33"/>
      <c r="V37" s="33"/>
    </row>
    <row r="38" spans="1:22" x14ac:dyDescent="0.3">
      <c r="A38" s="29">
        <v>40</v>
      </c>
      <c r="B38" s="30">
        <f t="shared" si="0"/>
        <v>78.026933054438828</v>
      </c>
      <c r="C38" s="30">
        <f t="shared" si="1"/>
        <v>32.508409573914598</v>
      </c>
      <c r="D38" s="30">
        <f t="shared" si="2"/>
        <v>162.542047869573</v>
      </c>
      <c r="E38" s="30">
        <f t="shared" si="3"/>
        <v>72.568980924011825</v>
      </c>
    </row>
    <row r="39" spans="1:22" x14ac:dyDescent="0.3">
      <c r="A39" s="29">
        <v>42</v>
      </c>
      <c r="B39" s="30">
        <f t="shared" si="0"/>
        <v>73.714825322221074</v>
      </c>
      <c r="C39" s="30">
        <f t="shared" si="1"/>
        <v>32.454770698117642</v>
      </c>
      <c r="D39" s="30">
        <f t="shared" si="2"/>
        <v>162.27385349058821</v>
      </c>
      <c r="E39" s="30">
        <f t="shared" si="3"/>
        <v>67.988678812809283</v>
      </c>
    </row>
    <row r="40" spans="1:22" x14ac:dyDescent="0.3">
      <c r="A40" s="29">
        <v>44</v>
      </c>
      <c r="B40" s="30">
        <f t="shared" si="0"/>
        <v>69.419966020932193</v>
      </c>
      <c r="C40" s="30">
        <f t="shared" si="1"/>
        <v>32.401220326465747</v>
      </c>
      <c r="D40" s="30">
        <f t="shared" si="2"/>
        <v>162.00610163232872</v>
      </c>
      <c r="E40" s="30">
        <f t="shared" si="3"/>
        <v>63.426067653260915</v>
      </c>
    </row>
    <row r="41" spans="1:22" x14ac:dyDescent="0.3">
      <c r="A41" s="29">
        <v>46</v>
      </c>
      <c r="B41" s="30">
        <f t="shared" si="0"/>
        <v>65.142286156848471</v>
      </c>
      <c r="C41" s="30">
        <f t="shared" si="1"/>
        <v>32.347758312927077</v>
      </c>
      <c r="D41" s="30">
        <f t="shared" si="2"/>
        <v>161.73879156463539</v>
      </c>
      <c r="E41" s="30">
        <f t="shared" si="3"/>
        <v>58.881077721483862</v>
      </c>
    </row>
    <row r="42" spans="1:22" x14ac:dyDescent="0.3">
      <c r="A42" s="29">
        <v>48</v>
      </c>
      <c r="B42" s="30">
        <f t="shared" si="0"/>
        <v>60.881717012221074</v>
      </c>
      <c r="C42" s="30">
        <f t="shared" si="1"/>
        <v>32.294384511710746</v>
      </c>
      <c r="D42" s="30">
        <f t="shared" si="2"/>
        <v>161.47192255855373</v>
      </c>
      <c r="E42" s="30">
        <f t="shared" si="3"/>
        <v>54.353639570774803</v>
      </c>
    </row>
    <row r="43" spans="1:22" x14ac:dyDescent="0.3">
      <c r="A43" s="29">
        <v>50</v>
      </c>
      <c r="B43" s="30">
        <f t="shared" si="0"/>
        <v>56.638190144172192</v>
      </c>
      <c r="C43" s="30">
        <f t="shared" si="1"/>
        <v>32.241098777266423</v>
      </c>
      <c r="D43" s="30">
        <f t="shared" si="2"/>
        <v>161.20549388633214</v>
      </c>
      <c r="E43" s="30">
        <f t="shared" si="3"/>
        <v>49.843684030504328</v>
      </c>
    </row>
    <row r="44" spans="1:22" x14ac:dyDescent="0.3">
      <c r="A44" s="29">
        <v>52</v>
      </c>
      <c r="B44" s="30">
        <f t="shared" si="0"/>
        <v>52.411637383595505</v>
      </c>
      <c r="C44" s="30">
        <f t="shared" si="1"/>
        <v>32.187900964283934</v>
      </c>
      <c r="D44" s="30">
        <f t="shared" si="2"/>
        <v>160.93950482141966</v>
      </c>
      <c r="E44" s="30">
        <f t="shared" si="3"/>
        <v>45.351142205015165</v>
      </c>
    </row>
    <row r="45" spans="1:22" x14ac:dyDescent="0.3">
      <c r="A45" s="29">
        <v>54</v>
      </c>
      <c r="B45" s="30">
        <f t="shared" si="0"/>
        <v>48.201990834061121</v>
      </c>
      <c r="C45" s="30">
        <f t="shared" si="1"/>
        <v>32.134790927692862</v>
      </c>
      <c r="D45" s="30">
        <f t="shared" si="2"/>
        <v>160.67395463846432</v>
      </c>
      <c r="E45" s="30">
        <f t="shared" si="3"/>
        <v>40.875945472525444</v>
      </c>
    </row>
    <row r="46" spans="1:22" x14ac:dyDescent="0.3">
      <c r="A46" s="29">
        <v>56</v>
      </c>
      <c r="B46" s="30">
        <f t="shared" si="0"/>
        <v>44.009182870724878</v>
      </c>
      <c r="C46" s="30">
        <f t="shared" si="1"/>
        <v>32.081768522662166</v>
      </c>
      <c r="D46" s="30">
        <f t="shared" si="2"/>
        <v>160.40884261331084</v>
      </c>
      <c r="E46" s="30">
        <f t="shared" si="3"/>
        <v>36.418025484035716</v>
      </c>
    </row>
    <row r="47" spans="1:22" x14ac:dyDescent="0.3">
      <c r="A47" s="29">
        <v>58</v>
      </c>
      <c r="B47" s="30">
        <f t="shared" si="0"/>
        <v>39.833146139241975</v>
      </c>
      <c r="C47" s="30">
        <f t="shared" si="1"/>
        <v>32.028833604599775</v>
      </c>
      <c r="D47" s="30">
        <f t="shared" si="2"/>
        <v>160.14416802299888</v>
      </c>
      <c r="E47" s="30">
        <f t="shared" si="3"/>
        <v>31.977314162240859</v>
      </c>
    </row>
    <row r="48" spans="1:22" x14ac:dyDescent="0.3">
      <c r="A48" s="29">
        <v>60</v>
      </c>
      <c r="B48" s="30">
        <f t="shared" si="0"/>
        <v>35.673813554685005</v>
      </c>
      <c r="C48" s="30">
        <f t="shared" si="1"/>
        <v>31.975986029152185</v>
      </c>
      <c r="D48" s="30">
        <f t="shared" si="2"/>
        <v>159.87993014576094</v>
      </c>
      <c r="E48" s="30">
        <f t="shared" si="3"/>
        <v>27.553743700445942</v>
      </c>
    </row>
    <row r="49" spans="1:5" x14ac:dyDescent="0.3">
      <c r="A49" s="29">
        <v>62</v>
      </c>
      <c r="B49" s="30">
        <f t="shared" si="0"/>
        <v>31.531118300466265</v>
      </c>
      <c r="C49" s="30">
        <f t="shared" si="1"/>
        <v>31.923225652204085</v>
      </c>
      <c r="D49" s="30">
        <f t="shared" si="2"/>
        <v>159.61612826102044</v>
      </c>
      <c r="E49" s="30">
        <f t="shared" si="3"/>
        <v>23.1472465614867</v>
      </c>
    </row>
    <row r="50" spans="1:5" x14ac:dyDescent="0.3">
      <c r="A50" s="29">
        <v>64</v>
      </c>
      <c r="B50" s="30">
        <f t="shared" si="0"/>
        <v>27.404993827264398</v>
      </c>
      <c r="C50" s="30">
        <f t="shared" si="1"/>
        <v>31.870552329877949</v>
      </c>
      <c r="D50" s="30">
        <f t="shared" si="2"/>
        <v>159.35276164938975</v>
      </c>
      <c r="E50" s="30">
        <f t="shared" si="3"/>
        <v>18.757755476654147</v>
      </c>
    </row>
    <row r="51" spans="1:5" x14ac:dyDescent="0.3">
      <c r="A51" s="29">
        <v>66</v>
      </c>
      <c r="B51" s="30">
        <f t="shared" si="0"/>
        <v>23.29537385195534</v>
      </c>
      <c r="C51" s="30">
        <f t="shared" si="1"/>
        <v>31.817965918533652</v>
      </c>
      <c r="D51" s="30">
        <f t="shared" si="2"/>
        <v>159.08982959266825</v>
      </c>
      <c r="E51" s="30">
        <f t="shared" si="3"/>
        <v>14.385203444623592</v>
      </c>
    </row>
    <row r="52" spans="1:5" x14ac:dyDescent="0.3">
      <c r="A52" s="29">
        <v>68</v>
      </c>
      <c r="B52" s="30">
        <f t="shared" ref="B52:B83" si="4">B51-($C$3*((B51+$C$10)/$C$10)*(A52-A51))</f>
        <v>19.202192356547521</v>
      </c>
      <c r="C52" s="30">
        <f t="shared" si="1"/>
        <v>31.76546627476807</v>
      </c>
      <c r="D52" s="30">
        <f t="shared" si="2"/>
        <v>158.82733137384034</v>
      </c>
      <c r="E52" s="30">
        <f t="shared" si="3"/>
        <v>10.029523730387858</v>
      </c>
    </row>
    <row r="53" spans="1:5" x14ac:dyDescent="0.3">
      <c r="A53" s="29">
        <v>70</v>
      </c>
      <c r="B53" s="30">
        <f t="shared" si="4"/>
        <v>15.12538358712133</v>
      </c>
      <c r="C53" s="30">
        <f t="shared" si="1"/>
        <v>31.713053255414703</v>
      </c>
      <c r="D53" s="30">
        <f t="shared" si="2"/>
        <v>158.5652662770735</v>
      </c>
      <c r="E53" s="30">
        <f t="shared" si="3"/>
        <v>5.6906498641948353</v>
      </c>
    </row>
    <row r="54" spans="1:5" x14ac:dyDescent="0.3">
      <c r="A54" s="29">
        <v>72</v>
      </c>
      <c r="B54" s="30">
        <f t="shared" si="4"/>
        <v>11.064882052772845</v>
      </c>
      <c r="C54" s="30">
        <f t="shared" si="1"/>
        <v>31.66072671754327</v>
      </c>
      <c r="D54" s="30">
        <f t="shared" si="2"/>
        <v>158.30363358771635</v>
      </c>
      <c r="E54" s="30">
        <f t="shared" si="3"/>
        <v>1.3685156404891927</v>
      </c>
    </row>
    <row r="55" spans="1:5" x14ac:dyDescent="0.3">
      <c r="A55" s="29">
        <v>74</v>
      </c>
      <c r="B55" s="30">
        <f t="shared" si="4"/>
        <v>7.0206225245617535</v>
      </c>
      <c r="C55" s="30">
        <f t="shared" si="1"/>
        <v>31.608486518459323</v>
      </c>
      <c r="D55" s="30">
        <f t="shared" si="2"/>
        <v>158.04243259229662</v>
      </c>
      <c r="E55" s="30">
        <f t="shared" si="3"/>
        <v>-2.9369448831416261</v>
      </c>
    </row>
    <row r="56" spans="1:5" x14ac:dyDescent="0.3">
      <c r="A56" s="29">
        <v>76</v>
      </c>
      <c r="B56" s="30">
        <f t="shared" si="4"/>
        <v>2.9925400344635067</v>
      </c>
      <c r="C56" s="30">
        <f t="shared" si="1"/>
        <v>31.556332515703865</v>
      </c>
      <c r="D56" s="30">
        <f t="shared" si="2"/>
        <v>157.78166257851933</v>
      </c>
      <c r="E56" s="30">
        <f t="shared" si="3"/>
        <v>-7.2257973870171623</v>
      </c>
    </row>
    <row r="57" spans="1:5" x14ac:dyDescent="0.3">
      <c r="A57" s="29">
        <v>78</v>
      </c>
      <c r="B57" s="30">
        <f t="shared" si="4"/>
        <v>-1.0194301256743472</v>
      </c>
      <c r="C57" s="30">
        <f t="shared" si="1"/>
        <v>31.504264567052953</v>
      </c>
      <c r="D57" s="30">
        <f t="shared" si="2"/>
        <v>157.52132283526475</v>
      </c>
      <c r="E57" s="30">
        <f t="shared" si="3"/>
        <v>-11.498107290409592</v>
      </c>
    </row>
    <row r="58" spans="1:5" x14ac:dyDescent="0.3">
      <c r="A58" s="29">
        <v>80</v>
      </c>
      <c r="B58" s="30">
        <f t="shared" si="4"/>
        <v>-5.0153524051716492</v>
      </c>
      <c r="C58" s="30">
        <f t="shared" si="1"/>
        <v>31.452282530517316</v>
      </c>
      <c r="D58" s="30">
        <f t="shared" si="2"/>
        <v>157.26141265258659</v>
      </c>
      <c r="E58" s="30">
        <f t="shared" si="3"/>
        <v>-15.753939752585064</v>
      </c>
    </row>
    <row r="59" spans="1:5" x14ac:dyDescent="0.3">
      <c r="A59" s="29">
        <v>82</v>
      </c>
      <c r="B59" s="30">
        <f t="shared" si="4"/>
        <v>-8.9952909955509632</v>
      </c>
      <c r="C59" s="30">
        <f t="shared" si="1"/>
        <v>31.400386264341961</v>
      </c>
      <c r="D59" s="30">
        <f t="shared" si="2"/>
        <v>157.0019313217098</v>
      </c>
      <c r="E59" s="30">
        <f t="shared" si="3"/>
        <v>-19.993359673841159</v>
      </c>
    </row>
    <row r="60" spans="1:5" x14ac:dyDescent="0.3">
      <c r="A60" s="29">
        <v>84</v>
      </c>
      <c r="B60" s="30">
        <f t="shared" si="4"/>
        <v>-12.95930983156876</v>
      </c>
      <c r="C60" s="30">
        <f t="shared" si="1"/>
        <v>31.348575627005797</v>
      </c>
      <c r="D60" s="30">
        <f t="shared" si="2"/>
        <v>156.742878135029</v>
      </c>
      <c r="E60" s="30">
        <f t="shared" si="3"/>
        <v>-24.216431696539757</v>
      </c>
    </row>
    <row r="61" spans="1:5" x14ac:dyDescent="0.3">
      <c r="A61" s="29">
        <v>86</v>
      </c>
      <c r="B61" s="30">
        <f t="shared" si="4"/>
        <v>-16.907472592242485</v>
      </c>
      <c r="C61" s="30">
        <f t="shared" si="1"/>
        <v>31.296850477221238</v>
      </c>
      <c r="D61" s="30">
        <f t="shared" si="2"/>
        <v>156.48425238610619</v>
      </c>
      <c r="E61" s="30">
        <f t="shared" si="3"/>
        <v>-28.423220206136293</v>
      </c>
    </row>
    <row r="62" spans="1:5" x14ac:dyDescent="0.3">
      <c r="A62" s="29">
        <v>88</v>
      </c>
      <c r="B62" s="30">
        <f t="shared" si="4"/>
        <v>-20.839842701873515</v>
      </c>
      <c r="C62" s="30">
        <f t="shared" si="1"/>
        <v>31.245210673933823</v>
      </c>
      <c r="D62" s="30">
        <f t="shared" si="2"/>
        <v>156.2260533696691</v>
      </c>
      <c r="E62" s="30">
        <f t="shared" si="3"/>
        <v>-32.613789332204412</v>
      </c>
    </row>
    <row r="63" spans="1:5" x14ac:dyDescent="0.3">
      <c r="A63" s="29">
        <v>90</v>
      </c>
      <c r="B63" s="30">
        <f t="shared" si="4"/>
        <v>-24.756483331066022</v>
      </c>
      <c r="C63" s="30">
        <f t="shared" si="1"/>
        <v>31.193656076321833</v>
      </c>
      <c r="D63" s="30">
        <f t="shared" si="2"/>
        <v>155.96828038160916</v>
      </c>
      <c r="E63" s="30">
        <f t="shared" si="3"/>
        <v>-36.78820294945686</v>
      </c>
    </row>
    <row r="64" spans="1:5" x14ac:dyDescent="0.3">
      <c r="A64" s="29">
        <v>92</v>
      </c>
      <c r="B64" s="30">
        <f t="shared" si="4"/>
        <v>-28.657457397741759</v>
      </c>
      <c r="C64" s="30">
        <f t="shared" si="1"/>
        <v>31.142186543795901</v>
      </c>
      <c r="D64" s="30">
        <f t="shared" si="2"/>
        <v>155.71093271897951</v>
      </c>
      <c r="E64" s="30">
        <f t="shared" si="3"/>
        <v>-40.946524678762252</v>
      </c>
    </row>
    <row r="65" spans="1:5" x14ac:dyDescent="0.3">
      <c r="A65" s="29">
        <v>94</v>
      </c>
      <c r="B65" s="30">
        <f t="shared" si="4"/>
        <v>-32.542827568150791</v>
      </c>
      <c r="C65" s="30">
        <f t="shared" si="1"/>
        <v>31.090801935998638</v>
      </c>
      <c r="D65" s="30">
        <f t="shared" si="2"/>
        <v>155.45400967999316</v>
      </c>
      <c r="E65" s="30">
        <f t="shared" si="3"/>
        <v>-45.088817888157628</v>
      </c>
    </row>
    <row r="66" spans="1:5" x14ac:dyDescent="0.3">
      <c r="A66" s="29">
        <v>96</v>
      </c>
      <c r="B66" s="30">
        <f t="shared" si="4"/>
        <v>-36.41265625787819</v>
      </c>
      <c r="C66" s="30">
        <f t="shared" si="1"/>
        <v>31.039502112804239</v>
      </c>
      <c r="D66" s="30">
        <f t="shared" si="2"/>
        <v>155.1975105640212</v>
      </c>
      <c r="E66" s="30">
        <f t="shared" si="3"/>
        <v>-49.215145693856989</v>
      </c>
    </row>
    <row r="67" spans="1:5" x14ac:dyDescent="0.3">
      <c r="A67" s="29">
        <v>98</v>
      </c>
      <c r="B67" s="30">
        <f t="shared" si="4"/>
        <v>-40.267005632846676</v>
      </c>
      <c r="C67" s="30">
        <f t="shared" si="1"/>
        <v>30.988286934318111</v>
      </c>
      <c r="D67" s="30">
        <f t="shared" si="2"/>
        <v>154.94143467159054</v>
      </c>
      <c r="E67" s="30">
        <f t="shared" si="3"/>
        <v>-53.325570961256133</v>
      </c>
    </row>
    <row r="68" spans="1:5" x14ac:dyDescent="0.3">
      <c r="A68" s="29">
        <v>100</v>
      </c>
      <c r="B68" s="30">
        <f t="shared" si="4"/>
        <v>-44.105937610315287</v>
      </c>
      <c r="C68" s="30">
        <f t="shared" si="1"/>
        <v>30.937156260876485</v>
      </c>
      <c r="D68" s="30">
        <f t="shared" si="2"/>
        <v>154.68578130438243</v>
      </c>
      <c r="E68" s="30">
        <f t="shared" si="3"/>
        <v>-57.420156305932856</v>
      </c>
    </row>
    <row r="69" spans="1:5" x14ac:dyDescent="0.3">
      <c r="A69" s="29">
        <v>102</v>
      </c>
      <c r="B69" s="30">
        <f t="shared" si="4"/>
        <v>-47.929513859874028</v>
      </c>
      <c r="C69" s="30">
        <f t="shared" si="1"/>
        <v>30.886109953046038</v>
      </c>
      <c r="D69" s="30">
        <f t="shared" si="2"/>
        <v>154.43054976523018</v>
      </c>
      <c r="E69" s="30">
        <f t="shared" si="3"/>
        <v>-61.498964094643846</v>
      </c>
    </row>
    <row r="70" spans="1:5" x14ac:dyDescent="0.3">
      <c r="A70" s="29">
        <v>104</v>
      </c>
      <c r="B70" s="30">
        <f t="shared" si="4"/>
        <v>-51.737795804434533</v>
      </c>
      <c r="C70" s="30">
        <f t="shared" si="1"/>
        <v>30.835147871623512</v>
      </c>
      <c r="D70" s="30">
        <f t="shared" si="2"/>
        <v>154.17573935811757</v>
      </c>
      <c r="E70" s="30">
        <f t="shared" si="3"/>
        <v>-65.562056446316973</v>
      </c>
    </row>
    <row r="71" spans="1:5" x14ac:dyDescent="0.3">
      <c r="A71" s="29">
        <v>106</v>
      </c>
      <c r="B71" s="30">
        <f t="shared" si="4"/>
        <v>-55.530844621216794</v>
      </c>
      <c r="C71" s="30">
        <f t="shared" si="1"/>
        <v>30.784269877635332</v>
      </c>
      <c r="D71" s="30">
        <f t="shared" si="2"/>
        <v>153.92134938817668</v>
      </c>
      <c r="E71" s="30">
        <f t="shared" si="3"/>
        <v>-69.609495233040121</v>
      </c>
    </row>
    <row r="72" spans="1:5" x14ac:dyDescent="0.3">
      <c r="A72" s="29">
        <v>108</v>
      </c>
      <c r="B72" s="30">
        <f t="shared" si="4"/>
        <v>-59.308721242731927</v>
      </c>
      <c r="C72" s="30">
        <f t="shared" si="1"/>
        <v>30.733475832337234</v>
      </c>
      <c r="D72" s="30">
        <f t="shared" si="2"/>
        <v>153.66737916168617</v>
      </c>
      <c r="E72" s="30">
        <f t="shared" si="3"/>
        <v>-73.641342081045764</v>
      </c>
    </row>
    <row r="73" spans="1:5" x14ac:dyDescent="0.3">
      <c r="A73" s="29">
        <v>110</v>
      </c>
      <c r="B73" s="30">
        <f t="shared" si="4"/>
        <v>-63.071486357760996</v>
      </c>
      <c r="C73" s="30">
        <f t="shared" si="1"/>
        <v>30.682765597213876</v>
      </c>
      <c r="D73" s="30">
        <f t="shared" si="2"/>
        <v>153.41382798606941</v>
      </c>
      <c r="E73" s="30">
        <f t="shared" si="3"/>
        <v>-77.657658371691596</v>
      </c>
    </row>
    <row r="74" spans="1:5" x14ac:dyDescent="0.3">
      <c r="A74" s="29">
        <v>112</v>
      </c>
      <c r="B74" s="30">
        <f t="shared" si="4"/>
        <v>-66.819200412329948</v>
      </c>
      <c r="C74" s="30">
        <f t="shared" si="1"/>
        <v>30.632139033978472</v>
      </c>
      <c r="D74" s="30">
        <f t="shared" si="2"/>
        <v>153.16069516989236</v>
      </c>
      <c r="E74" s="30">
        <f t="shared" si="3"/>
        <v>-81.658505242437599</v>
      </c>
    </row>
    <row r="75" spans="1:5" x14ac:dyDescent="0.3">
      <c r="A75" s="29">
        <v>114</v>
      </c>
      <c r="B75" s="30">
        <f t="shared" si="4"/>
        <v>-70.551923610680632</v>
      </c>
      <c r="C75" s="30">
        <f t="shared" si="1"/>
        <v>30.581596004572408</v>
      </c>
      <c r="D75" s="30">
        <f t="shared" si="2"/>
        <v>152.90798002286203</v>
      </c>
      <c r="E75" s="30">
        <f t="shared" si="3"/>
        <v>-85.643943587818612</v>
      </c>
    </row>
    <row r="76" spans="1:5" x14ac:dyDescent="0.3">
      <c r="A76" s="29">
        <v>116</v>
      </c>
      <c r="B76" s="30">
        <f t="shared" si="4"/>
        <v>-74.269715916237914</v>
      </c>
      <c r="C76" s="30">
        <f t="shared" si="1"/>
        <v>30.531136371164862</v>
      </c>
      <c r="D76" s="30">
        <f t="shared" si="2"/>
        <v>152.65568185582433</v>
      </c>
      <c r="E76" s="30">
        <f t="shared" si="3"/>
        <v>-89.614034060413601</v>
      </c>
    </row>
    <row r="77" spans="1:5" x14ac:dyDescent="0.3">
      <c r="A77" s="29">
        <v>118</v>
      </c>
      <c r="B77" s="30">
        <f t="shared" si="4"/>
        <v>-77.972637052572964</v>
      </c>
      <c r="C77" s="30">
        <f t="shared" si="1"/>
        <v>30.48075999615244</v>
      </c>
      <c r="D77" s="30">
        <f t="shared" si="2"/>
        <v>152.40379998076219</v>
      </c>
      <c r="E77" s="30">
        <f t="shared" si="3"/>
        <v>-93.56883707181079</v>
      </c>
    </row>
    <row r="78" spans="1:5" x14ac:dyDescent="0.3">
      <c r="A78" s="29">
        <v>120</v>
      </c>
      <c r="B78" s="30">
        <f t="shared" si="4"/>
        <v>-81.660746504362677</v>
      </c>
      <c r="C78" s="30">
        <f t="shared" si="1"/>
        <v>30.430466742158789</v>
      </c>
      <c r="D78" s="30">
        <f t="shared" si="2"/>
        <v>152.15233371079395</v>
      </c>
      <c r="E78" s="30">
        <f t="shared" si="3"/>
        <v>-97.508412793568738</v>
      </c>
    </row>
    <row r="79" spans="1:5" x14ac:dyDescent="0.3">
      <c r="A79" s="29">
        <v>122</v>
      </c>
      <c r="B79" s="30">
        <f t="shared" si="4"/>
        <v>-85.334103518345231</v>
      </c>
      <c r="C79" s="30">
        <f t="shared" si="1"/>
        <v>30.380256472034226</v>
      </c>
      <c r="D79" s="30">
        <f t="shared" si="2"/>
        <v>151.90128236017114</v>
      </c>
      <c r="E79" s="30">
        <f t="shared" si="3"/>
        <v>-101.43282115817411</v>
      </c>
    </row>
    <row r="80" spans="1:5" x14ac:dyDescent="0.3">
      <c r="A80" s="29">
        <v>124</v>
      </c>
      <c r="B80" s="30">
        <f t="shared" si="4"/>
        <v>-88.992767104271849</v>
      </c>
      <c r="C80" s="30">
        <f t="shared" si="1"/>
        <v>30.330129048855369</v>
      </c>
      <c r="D80" s="30">
        <f t="shared" si="2"/>
        <v>151.65064524427686</v>
      </c>
      <c r="E80" s="30">
        <f t="shared" si="3"/>
        <v>-105.342121859995</v>
      </c>
    </row>
    <row r="81" spans="1:5" x14ac:dyDescent="0.3">
      <c r="A81" s="29">
        <v>126</v>
      </c>
      <c r="B81" s="30">
        <f t="shared" si="4"/>
        <v>-92.636796035854758</v>
      </c>
      <c r="C81" s="30">
        <f t="shared" si="1"/>
        <v>30.280084335924759</v>
      </c>
      <c r="D81" s="30">
        <f t="shared" si="2"/>
        <v>151.40042167962378</v>
      </c>
      <c r="E81" s="30">
        <f t="shared" si="3"/>
        <v>-109.236374356231</v>
      </c>
    </row>
    <row r="82" spans="1:5" x14ac:dyDescent="0.3">
      <c r="A82" s="29">
        <v>128</v>
      </c>
      <c r="B82" s="30">
        <f t="shared" si="4"/>
        <v>-96.266248851711339</v>
      </c>
      <c r="C82" s="30">
        <f t="shared" si="1"/>
        <v>30.230122196770484</v>
      </c>
      <c r="D82" s="30">
        <f t="shared" si="2"/>
        <v>151.1506109838524</v>
      </c>
      <c r="E82" s="30">
        <f t="shared" si="3"/>
        <v>-113.11563786785895</v>
      </c>
    </row>
    <row r="83" spans="1:5" x14ac:dyDescent="0.3">
      <c r="A83" s="29">
        <v>130</v>
      </c>
      <c r="B83" s="30">
        <f t="shared" si="4"/>
        <v>-99.881183856304489</v>
      </c>
      <c r="C83" s="30">
        <f t="shared" si="1"/>
        <v>30.180242495145812</v>
      </c>
      <c r="D83" s="30">
        <f t="shared" si="2"/>
        <v>150.90121247572907</v>
      </c>
      <c r="E83" s="30">
        <f t="shared" si="3"/>
        <v>-116.97997138057544</v>
      </c>
    </row>
    <row r="84" spans="1:5" x14ac:dyDescent="0.3">
      <c r="A84" s="29">
        <v>132</v>
      </c>
      <c r="B84" s="30">
        <f t="shared" ref="B84:B102" si="5">B83-($C$3*((B83+$C$10)/$C$10)*(A84-A83))</f>
        <v>-103.48165912087927</v>
      </c>
      <c r="C84" s="30">
        <f t="shared" ref="C84:C102" si="6">C83-(2*($C$11+$C$12)*(D83*$C$5/1000000))</f>
        <v>30.130445095028822</v>
      </c>
      <c r="D84" s="30">
        <f t="shared" ref="D84:D102" si="7">1000*(C84/$C$13)</f>
        <v>150.65222547514412</v>
      </c>
      <c r="E84" s="30">
        <f t="shared" ref="E84:E102" si="8">E83-(B83-B84)-(D83-D84)</f>
        <v>-120.82943364573516</v>
      </c>
    </row>
    <row r="85" spans="1:5" x14ac:dyDescent="0.3">
      <c r="A85" s="29">
        <v>134</v>
      </c>
      <c r="B85" s="30">
        <f t="shared" si="5"/>
        <v>-107.06773248439575</v>
      </c>
      <c r="C85" s="30">
        <f t="shared" si="6"/>
        <v>30.080729860622025</v>
      </c>
      <c r="D85" s="30">
        <f t="shared" si="7"/>
        <v>150.40364930311011</v>
      </c>
      <c r="E85" s="30">
        <f t="shared" si="8"/>
        <v>-124.66408318128565</v>
      </c>
    </row>
    <row r="86" spans="1:5" x14ac:dyDescent="0.3">
      <c r="A86" s="29">
        <v>136</v>
      </c>
      <c r="B86" s="30">
        <f t="shared" si="5"/>
        <v>-110.63946155445817</v>
      </c>
      <c r="C86" s="30">
        <f t="shared" si="6"/>
        <v>30.031096656351998</v>
      </c>
      <c r="D86" s="30">
        <f t="shared" si="7"/>
        <v>150.15548328175998</v>
      </c>
      <c r="E86" s="30">
        <f t="shared" si="8"/>
        <v>-128.48397827269821</v>
      </c>
    </row>
    <row r="87" spans="1:5" x14ac:dyDescent="0.3">
      <c r="A87" s="29">
        <v>138</v>
      </c>
      <c r="B87" s="30">
        <f t="shared" si="5"/>
        <v>-114.19690370824033</v>
      </c>
      <c r="C87" s="30">
        <f t="shared" si="6"/>
        <v>29.981545346869016</v>
      </c>
      <c r="D87" s="30">
        <f t="shared" si="7"/>
        <v>149.90772673434509</v>
      </c>
      <c r="E87" s="30">
        <f t="shared" si="8"/>
        <v>-132.28917697389528</v>
      </c>
    </row>
    <row r="88" spans="1:5" x14ac:dyDescent="0.3">
      <c r="A88" s="29">
        <v>140</v>
      </c>
      <c r="B88" s="30">
        <f t="shared" si="5"/>
        <v>-117.74011609340737</v>
      </c>
      <c r="C88" s="30">
        <f t="shared" si="6"/>
        <v>29.932075797046682</v>
      </c>
      <c r="D88" s="30">
        <f t="shared" si="7"/>
        <v>149.66037898523339</v>
      </c>
      <c r="E88" s="30">
        <f t="shared" si="8"/>
        <v>-136.07973710817402</v>
      </c>
    </row>
    <row r="89" spans="1:5" x14ac:dyDescent="0.3">
      <c r="A89" s="29">
        <v>142</v>
      </c>
      <c r="B89" s="30">
        <f t="shared" si="5"/>
        <v>-121.26915562903373</v>
      </c>
      <c r="C89" s="30">
        <f t="shared" si="6"/>
        <v>29.882687871981556</v>
      </c>
      <c r="D89" s="30">
        <f t="shared" si="7"/>
        <v>149.41343935990778</v>
      </c>
      <c r="E89" s="30">
        <f t="shared" si="8"/>
        <v>-139.85571626912599</v>
      </c>
    </row>
    <row r="90" spans="1:5" x14ac:dyDescent="0.3">
      <c r="A90" s="29">
        <v>144</v>
      </c>
      <c r="B90" s="30">
        <f t="shared" si="5"/>
        <v>-124.7840790065176</v>
      </c>
      <c r="C90" s="30">
        <f t="shared" si="6"/>
        <v>29.833381436992788</v>
      </c>
      <c r="D90" s="30">
        <f t="shared" si="7"/>
        <v>149.16690718496395</v>
      </c>
      <c r="E90" s="30">
        <f t="shared" si="8"/>
        <v>-143.61717182155368</v>
      </c>
    </row>
    <row r="91" spans="1:5" x14ac:dyDescent="0.3">
      <c r="A91" s="29">
        <v>146</v>
      </c>
      <c r="B91" s="30">
        <f t="shared" si="5"/>
        <v>-128.28494269049153</v>
      </c>
      <c r="C91" s="30">
        <f t="shared" si="6"/>
        <v>29.78415635762175</v>
      </c>
      <c r="D91" s="30">
        <f t="shared" si="7"/>
        <v>148.92078178810874</v>
      </c>
      <c r="E91" s="30">
        <f t="shared" si="8"/>
        <v>-147.36416090238282</v>
      </c>
    </row>
    <row r="92" spans="1:5" x14ac:dyDescent="0.3">
      <c r="A92" s="29">
        <v>148</v>
      </c>
      <c r="B92" s="30">
        <f t="shared" si="5"/>
        <v>-131.77180291972957</v>
      </c>
      <c r="C92" s="30">
        <f t="shared" si="6"/>
        <v>29.735012499631676</v>
      </c>
      <c r="D92" s="30">
        <f t="shared" si="7"/>
        <v>148.67506249815838</v>
      </c>
      <c r="E92" s="30">
        <f t="shared" si="8"/>
        <v>-151.09674042157121</v>
      </c>
    </row>
    <row r="93" spans="1:5" x14ac:dyDescent="0.3">
      <c r="A93" s="29">
        <v>150</v>
      </c>
      <c r="B93" s="30">
        <f t="shared" si="5"/>
        <v>-135.24471570805065</v>
      </c>
      <c r="C93" s="30">
        <f t="shared" si="6"/>
        <v>29.685949729007284</v>
      </c>
      <c r="D93" s="30">
        <f t="shared" si="7"/>
        <v>148.42974864503643</v>
      </c>
      <c r="E93" s="30">
        <f t="shared" si="8"/>
        <v>-154.81496706301425</v>
      </c>
    </row>
    <row r="94" spans="1:5" x14ac:dyDescent="0.3">
      <c r="A94" s="29">
        <v>152</v>
      </c>
      <c r="B94" s="30">
        <f t="shared" si="5"/>
        <v>-138.70373684521846</v>
      </c>
      <c r="C94" s="30">
        <f t="shared" si="6"/>
        <v>29.636967911954422</v>
      </c>
      <c r="D94" s="30">
        <f t="shared" si="7"/>
        <v>148.18483955977212</v>
      </c>
      <c r="E94" s="30">
        <f t="shared" si="8"/>
        <v>-158.51889728544637</v>
      </c>
    </row>
    <row r="95" spans="1:5" x14ac:dyDescent="0.3">
      <c r="A95" s="29">
        <v>154</v>
      </c>
      <c r="B95" s="30">
        <f t="shared" si="5"/>
        <v>-142.1489218978376</v>
      </c>
      <c r="C95" s="30">
        <f t="shared" si="6"/>
        <v>29.588066914899695</v>
      </c>
      <c r="D95" s="30">
        <f t="shared" si="7"/>
        <v>147.94033457449848</v>
      </c>
      <c r="E95" s="30">
        <f t="shared" si="8"/>
        <v>-162.20858732333915</v>
      </c>
    </row>
    <row r="96" spans="1:5" x14ac:dyDescent="0.3">
      <c r="A96" s="29">
        <v>156</v>
      </c>
      <c r="B96" s="30">
        <f t="shared" si="5"/>
        <v>-145.58032621024626</v>
      </c>
      <c r="C96" s="30">
        <f t="shared" si="6"/>
        <v>29.53924660449011</v>
      </c>
      <c r="D96" s="30">
        <f t="shared" si="7"/>
        <v>147.69623302245054</v>
      </c>
      <c r="E96" s="30">
        <f t="shared" si="8"/>
        <v>-165.88409318779574</v>
      </c>
    </row>
    <row r="97" spans="1:5" x14ac:dyDescent="0.3">
      <c r="A97" s="29">
        <v>158</v>
      </c>
      <c r="B97" s="30">
        <f t="shared" si="5"/>
        <v>-148.99800490540528</v>
      </c>
      <c r="C97" s="30">
        <f t="shared" si="6"/>
        <v>29.490506847592702</v>
      </c>
      <c r="D97" s="30">
        <f t="shared" si="7"/>
        <v>147.4525342379635</v>
      </c>
      <c r="E97" s="30">
        <f t="shared" si="8"/>
        <v>-169.5454706674418</v>
      </c>
    </row>
    <row r="98" spans="1:5" x14ac:dyDescent="0.3">
      <c r="A98" s="29">
        <v>160</v>
      </c>
      <c r="B98" s="30">
        <f t="shared" si="5"/>
        <v>-152.40201288578365</v>
      </c>
      <c r="C98" s="30">
        <f t="shared" si="6"/>
        <v>29.441847511294174</v>
      </c>
      <c r="D98" s="30">
        <f t="shared" si="7"/>
        <v>147.20923755647087</v>
      </c>
      <c r="E98" s="30">
        <f t="shared" si="8"/>
        <v>-173.19277532931281</v>
      </c>
    </row>
    <row r="99" spans="1:5" x14ac:dyDescent="0.3">
      <c r="A99" s="29">
        <v>162</v>
      </c>
      <c r="B99" s="30">
        <f t="shared" si="5"/>
        <v>-155.7924048342405</v>
      </c>
      <c r="C99" s="30">
        <f t="shared" si="6"/>
        <v>29.39326846290054</v>
      </c>
      <c r="D99" s="30">
        <f t="shared" si="7"/>
        <v>146.9663423145027</v>
      </c>
      <c r="E99" s="30">
        <f t="shared" si="8"/>
        <v>-176.82606251973783</v>
      </c>
    </row>
    <row r="100" spans="1:5" x14ac:dyDescent="0.3">
      <c r="A100" s="29">
        <v>164</v>
      </c>
      <c r="B100" s="30">
        <f t="shared" si="5"/>
        <v>-159.16923521490355</v>
      </c>
      <c r="C100" s="30">
        <f t="shared" si="6"/>
        <v>29.344769569936755</v>
      </c>
      <c r="D100" s="30">
        <f t="shared" si="7"/>
        <v>146.72384784968378</v>
      </c>
      <c r="E100" s="30">
        <f t="shared" si="8"/>
        <v>-180.4453873652198</v>
      </c>
    </row>
    <row r="101" spans="1:5" x14ac:dyDescent="0.3">
      <c r="A101" s="29">
        <v>166</v>
      </c>
      <c r="B101" s="30">
        <f t="shared" si="5"/>
        <v>-162.53255827404394</v>
      </c>
      <c r="C101" s="30">
        <f t="shared" si="6"/>
        <v>29.296350700146359</v>
      </c>
      <c r="D101" s="30">
        <f t="shared" si="7"/>
        <v>146.48175350073177</v>
      </c>
      <c r="E101" s="30">
        <f t="shared" si="8"/>
        <v>-184.05080477331219</v>
      </c>
    </row>
    <row r="102" spans="1:5" x14ac:dyDescent="0.3">
      <c r="A102" s="29">
        <v>168</v>
      </c>
      <c r="B102" s="30">
        <f t="shared" si="5"/>
        <v>-165.88242804094776</v>
      </c>
      <c r="C102" s="30">
        <f t="shared" si="6"/>
        <v>29.248011721491117</v>
      </c>
      <c r="D102" s="30">
        <f t="shared" si="7"/>
        <v>146.24005860745558</v>
      </c>
      <c r="E102" s="30">
        <f t="shared" si="8"/>
        <v>-187.64236943349221</v>
      </c>
    </row>
    <row r="103" spans="1:5" x14ac:dyDescent="0.3">
      <c r="A103" s="3"/>
      <c r="B103" s="3"/>
      <c r="C103" s="4"/>
      <c r="D103" s="4"/>
      <c r="E103" s="4"/>
    </row>
    <row r="104" spans="1:5" x14ac:dyDescent="0.3">
      <c r="A104" s="3"/>
      <c r="B104" s="3"/>
      <c r="C104" s="4"/>
    </row>
    <row r="105" spans="1:5" x14ac:dyDescent="0.3">
      <c r="A105" s="3"/>
      <c r="B105" s="3"/>
      <c r="C105" s="4"/>
    </row>
    <row r="106" spans="1:5" x14ac:dyDescent="0.3">
      <c r="A106" s="3"/>
      <c r="B106" s="3"/>
      <c r="C106" s="4"/>
      <c r="D106" s="4"/>
      <c r="E106" s="4"/>
    </row>
    <row r="107" spans="1:5" x14ac:dyDescent="0.3">
      <c r="A107" s="3"/>
      <c r="B107" s="3"/>
      <c r="C107" s="4"/>
      <c r="D107" s="4"/>
      <c r="E107" s="4"/>
    </row>
    <row r="108" spans="1:5" x14ac:dyDescent="0.3">
      <c r="A108" s="3"/>
      <c r="B108" s="3"/>
      <c r="C108" s="4"/>
      <c r="D108" s="4"/>
      <c r="E108" s="4"/>
    </row>
    <row r="109" spans="1:5" x14ac:dyDescent="0.3">
      <c r="A109" s="3"/>
      <c r="B109" s="3"/>
      <c r="C109" s="4"/>
      <c r="D109" s="4"/>
      <c r="E109" s="4"/>
    </row>
    <row r="110" spans="1:5" x14ac:dyDescent="0.3">
      <c r="A110" s="3"/>
      <c r="B110" s="3"/>
      <c r="C110" s="4"/>
      <c r="D110" s="4"/>
      <c r="E110" s="4"/>
    </row>
    <row r="111" spans="1:5" x14ac:dyDescent="0.3">
      <c r="A111" s="3"/>
      <c r="B111" s="3"/>
      <c r="C111" s="4"/>
      <c r="D111" s="4"/>
      <c r="E111" s="4"/>
    </row>
    <row r="112" spans="1:5" x14ac:dyDescent="0.3">
      <c r="A112" s="3"/>
      <c r="B112" s="3"/>
      <c r="C112" s="4"/>
      <c r="D112" s="4"/>
      <c r="E112" s="4"/>
    </row>
    <row r="113" spans="1:5" x14ac:dyDescent="0.3">
      <c r="A113" s="3"/>
      <c r="B113" s="3"/>
      <c r="C113" s="4"/>
      <c r="D113" s="4"/>
      <c r="E113" s="4"/>
    </row>
    <row r="114" spans="1:5" x14ac:dyDescent="0.3">
      <c r="A114" s="3"/>
      <c r="B114" s="3"/>
      <c r="C114" s="4"/>
      <c r="D114" s="4"/>
      <c r="E114" s="4"/>
    </row>
    <row r="115" spans="1:5" x14ac:dyDescent="0.3">
      <c r="D115" s="4"/>
      <c r="E115" s="4"/>
    </row>
    <row r="116" spans="1:5" x14ac:dyDescent="0.3">
      <c r="D116" s="4"/>
      <c r="E116" s="4"/>
    </row>
  </sheetData>
  <sheetProtection algorithmName="SHA-512" hashValue="+8SAm6NYNijjHPsnzqqoivwwckRTJQQHmdHCwtXeWB1Mb/c44hZtQg7KqAICSjt3CysAuhGIwnOuukRKqdR0+A==" saltValue="PYFGM9cy4QXtfSDAxJt9Cg==" spinCount="100000" sheet="1" objects="1" scenarios="1"/>
  <mergeCells count="7">
    <mergeCell ref="P36:V37"/>
    <mergeCell ref="P20:T31"/>
    <mergeCell ref="A5:B5"/>
    <mergeCell ref="A3:B3"/>
    <mergeCell ref="A4:B4"/>
    <mergeCell ref="P32:V35"/>
    <mergeCell ref="P6:V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Vertical drainage</vt:lpstr>
      <vt:lpstr>Horizontal drainage</vt:lpstr>
      <vt:lpstr>3D combined</vt:lpstr>
    </vt:vector>
  </TitlesOfParts>
  <Manager/>
  <Company>TRCA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Hill;Dean.Young@trca.ca</dc:creator>
  <cp:keywords/>
  <dc:description/>
  <cp:lastModifiedBy>Dean Young</cp:lastModifiedBy>
  <cp:revision/>
  <dcterms:created xsi:type="dcterms:W3CDTF">2018-07-09T17:19:01Z</dcterms:created>
  <dcterms:modified xsi:type="dcterms:W3CDTF">2020-05-28T21:50:13Z</dcterms:modified>
  <cp:category/>
  <cp:contentStatus/>
</cp:coreProperties>
</file>