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jenny.hill\Desktop\"/>
    </mc:Choice>
  </mc:AlternateContent>
  <xr:revisionPtr revIDLastSave="0" documentId="13_ncr:1_{A6DE53A3-F588-40ED-B628-DD1C0181D1C6}" xr6:coauthVersionLast="36" xr6:coauthVersionMax="36" xr10:uidLastSave="{00000000-0000-0000-0000-000000000000}"/>
  <bookViews>
    <workbookView xWindow="816" yWindow="-120" windowWidth="29040" windowHeight="15840" activeTab="2" xr2:uid="{00000000-000D-0000-FFFF-FFFF00000000}"/>
  </bookViews>
  <sheets>
    <sheet name="Vertical drainage" sheetId="2" r:id="rId1"/>
    <sheet name="Horizontal drainage" sheetId="3" r:id="rId2"/>
    <sheet name="3D combined"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5" l="1"/>
  <c r="B15" i="5" s="1"/>
  <c r="C6" i="3"/>
  <c r="B9" i="3" s="1"/>
  <c r="C9" i="3" s="1"/>
  <c r="B9" i="2"/>
  <c r="E15" i="5" l="1"/>
  <c r="D15" i="5"/>
  <c r="C15" i="5"/>
  <c r="C5" i="2"/>
  <c r="D9" i="2" s="1"/>
  <c r="E8" i="5" l="1"/>
  <c r="E11" i="5"/>
  <c r="E10" i="5"/>
  <c r="C6" i="2"/>
  <c r="B10" i="3" l="1"/>
  <c r="C10" i="3" s="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C9" i="2"/>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D10" i="2"/>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C16" i="5"/>
  <c r="E12" i="5"/>
  <c r="B16" i="5"/>
  <c r="B17" i="5" l="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D16" i="5"/>
  <c r="E16" i="5" s="1"/>
  <c r="B11" i="3"/>
  <c r="C11" i="3" s="1"/>
  <c r="C17" i="5" l="1"/>
  <c r="D17" i="5" s="1"/>
  <c r="E17" i="5" s="1"/>
  <c r="B12" i="3"/>
  <c r="C12" i="3" s="1"/>
  <c r="C18" i="5" l="1"/>
  <c r="D18" i="5" s="1"/>
  <c r="C19" i="5" s="1"/>
  <c r="D19" i="5" s="1"/>
  <c r="C20" i="5" s="1"/>
  <c r="B13" i="3"/>
  <c r="C13" i="3" s="1"/>
  <c r="E18" i="5" l="1"/>
  <c r="E19" i="5" s="1"/>
  <c r="D20" i="5"/>
  <c r="C21" i="5" s="1"/>
  <c r="B14" i="3"/>
  <c r="C14" i="3" s="1"/>
  <c r="E20" i="5" l="1"/>
  <c r="D21" i="5"/>
  <c r="B15" i="3"/>
  <c r="C15" i="3" s="1"/>
  <c r="E21" i="5" l="1"/>
  <c r="C22" i="5"/>
  <c r="D22" i="5" s="1"/>
  <c r="B16" i="3"/>
  <c r="C16" i="3" s="1"/>
  <c r="E22" i="5" l="1"/>
  <c r="C23" i="5"/>
  <c r="B17" i="3"/>
  <c r="C17" i="3" s="1"/>
  <c r="D23" i="5" l="1"/>
  <c r="E23" i="5" s="1"/>
  <c r="B18" i="3"/>
  <c r="C18" i="3" s="1"/>
  <c r="C24" i="5" l="1"/>
  <c r="D24" i="5" s="1"/>
  <c r="E24" i="5" s="1"/>
  <c r="B19" i="3"/>
  <c r="C19" i="3" s="1"/>
  <c r="C25" i="5" l="1"/>
  <c r="D25" i="5" s="1"/>
  <c r="B20" i="3"/>
  <c r="C20" i="3" s="1"/>
  <c r="C26" i="5" l="1"/>
  <c r="D26" i="5" s="1"/>
  <c r="E25" i="5"/>
  <c r="B21" i="3"/>
  <c r="C21" i="3" s="1"/>
  <c r="E26" i="5" l="1"/>
  <c r="C27" i="5"/>
  <c r="B22" i="3"/>
  <c r="C22" i="3" s="1"/>
  <c r="D27" i="5" l="1"/>
  <c r="E27" i="5" s="1"/>
  <c r="B23" i="3"/>
  <c r="C23" i="3" s="1"/>
  <c r="C28" i="5" l="1"/>
  <c r="D28" i="5" s="1"/>
  <c r="E28" i="5" s="1"/>
  <c r="B24" i="3"/>
  <c r="C24" i="3" s="1"/>
  <c r="C29" i="5" l="1"/>
  <c r="D29" i="5" s="1"/>
  <c r="E29" i="5" s="1"/>
  <c r="B25" i="3"/>
  <c r="C25" i="3" s="1"/>
  <c r="C30" i="5" l="1"/>
  <c r="D30" i="5" s="1"/>
  <c r="E30" i="5" s="1"/>
  <c r="B26" i="3"/>
  <c r="C26" i="3" s="1"/>
  <c r="C31" i="5" l="1"/>
  <c r="B27" i="3"/>
  <c r="C27" i="3" s="1"/>
  <c r="D31" i="5" l="1"/>
  <c r="E31" i="5" s="1"/>
  <c r="B28" i="3"/>
  <c r="C28" i="3" s="1"/>
  <c r="C32" i="5" l="1"/>
  <c r="D32" i="5" s="1"/>
  <c r="B29" i="3"/>
  <c r="C29" i="3" s="1"/>
  <c r="C33" i="5" l="1"/>
  <c r="D33" i="5" s="1"/>
  <c r="E32" i="5"/>
  <c r="B30" i="3"/>
  <c r="C30" i="3" s="1"/>
  <c r="E33" i="5" l="1"/>
  <c r="C34" i="5"/>
  <c r="D34" i="5" s="1"/>
  <c r="B31" i="3"/>
  <c r="C31" i="3" s="1"/>
  <c r="E34" i="5" l="1"/>
  <c r="C35" i="5"/>
  <c r="B32" i="3"/>
  <c r="C32" i="3" s="1"/>
  <c r="D35" i="5" l="1"/>
  <c r="E35" i="5" s="1"/>
  <c r="B33" i="3"/>
  <c r="C33" i="3" s="1"/>
  <c r="C36" i="5" l="1"/>
  <c r="D36" i="5" s="1"/>
  <c r="C37" i="5" s="1"/>
  <c r="B34" i="3"/>
  <c r="C34" i="3" s="1"/>
  <c r="E36" i="5" l="1"/>
  <c r="D37" i="5"/>
  <c r="C38" i="5" s="1"/>
  <c r="B35" i="3"/>
  <c r="C35" i="3" s="1"/>
  <c r="E37" i="5" l="1"/>
  <c r="D38" i="5"/>
  <c r="B36" i="3"/>
  <c r="C36" i="3" s="1"/>
  <c r="E38" i="5" l="1"/>
  <c r="C39" i="5"/>
  <c r="B37" i="3"/>
  <c r="C37" i="3" s="1"/>
  <c r="D39" i="5" l="1"/>
  <c r="E39" i="5" s="1"/>
  <c r="B38" i="3"/>
  <c r="C38" i="3" s="1"/>
  <c r="C40" i="5" l="1"/>
  <c r="D40" i="5" s="1"/>
  <c r="C41" i="5" s="1"/>
  <c r="B39" i="3"/>
  <c r="C39" i="3" s="1"/>
  <c r="E40" i="5" l="1"/>
  <c r="D41" i="5"/>
  <c r="C42" i="5" s="1"/>
  <c r="B40" i="3"/>
  <c r="C40" i="3" s="1"/>
  <c r="E41" i="5" l="1"/>
  <c r="D42" i="5"/>
  <c r="B41" i="3"/>
  <c r="C41" i="3" s="1"/>
  <c r="E42" i="5" l="1"/>
  <c r="C43" i="5"/>
  <c r="B42" i="3"/>
  <c r="C42" i="3" s="1"/>
  <c r="D43" i="5" l="1"/>
  <c r="E43" i="5" s="1"/>
  <c r="B43" i="3"/>
  <c r="C43" i="3" s="1"/>
  <c r="C44" i="5" l="1"/>
  <c r="D44" i="5" s="1"/>
  <c r="C45" i="5" s="1"/>
  <c r="B44" i="3"/>
  <c r="C44" i="3" s="1"/>
  <c r="E44" i="5" l="1"/>
  <c r="D45" i="5"/>
  <c r="E45" i="5" s="1"/>
  <c r="B45" i="3"/>
  <c r="C45" i="3" s="1"/>
  <c r="C46" i="5" l="1"/>
  <c r="D46" i="5" s="1"/>
  <c r="E46" i="5" s="1"/>
  <c r="B46" i="3"/>
  <c r="C46" i="3" s="1"/>
  <c r="C47" i="5" l="1"/>
  <c r="B47" i="3"/>
  <c r="C47" i="3" s="1"/>
  <c r="D47" i="5" l="1"/>
  <c r="E47" i="5" s="1"/>
  <c r="B48" i="3"/>
  <c r="C48" i="3" s="1"/>
  <c r="C48" i="5" l="1"/>
  <c r="D48" i="5" s="1"/>
  <c r="E48" i="5" s="1"/>
  <c r="B49" i="3"/>
  <c r="C49" i="3" s="1"/>
  <c r="C49" i="5" l="1"/>
  <c r="D49" i="5" s="1"/>
  <c r="E49" i="5" s="1"/>
  <c r="B50" i="3"/>
  <c r="C50" i="3" s="1"/>
  <c r="C50" i="5" l="1"/>
  <c r="D50" i="5" s="1"/>
  <c r="E50" i="5" s="1"/>
  <c r="B51" i="3"/>
  <c r="C51" i="3" s="1"/>
  <c r="C51" i="5" l="1"/>
  <c r="B52" i="3"/>
  <c r="C52" i="3" s="1"/>
  <c r="D51" i="5" l="1"/>
  <c r="E51" i="5" s="1"/>
  <c r="B53" i="3"/>
  <c r="C53" i="3" s="1"/>
  <c r="C52" i="5" l="1"/>
  <c r="D52" i="5" s="1"/>
  <c r="E52" i="5" s="1"/>
  <c r="B54" i="3"/>
  <c r="C54" i="3" s="1"/>
  <c r="C53" i="5" l="1"/>
  <c r="D53" i="5" s="1"/>
  <c r="E53" i="5" s="1"/>
  <c r="B55" i="3"/>
  <c r="C55" i="3" s="1"/>
  <c r="C54" i="5" l="1"/>
  <c r="D54" i="5" s="1"/>
  <c r="E54" i="5" s="1"/>
  <c r="B56" i="3"/>
  <c r="C56" i="3" s="1"/>
  <c r="C55" i="5" l="1"/>
  <c r="B57" i="3"/>
  <c r="C57" i="3" s="1"/>
  <c r="D55" i="5" l="1"/>
  <c r="E55" i="5" s="1"/>
  <c r="B58" i="3"/>
  <c r="C58" i="3" s="1"/>
  <c r="C56" i="5" l="1"/>
  <c r="D56" i="5"/>
  <c r="C57" i="5" s="1"/>
  <c r="B59" i="3"/>
  <c r="C59" i="3" s="1"/>
  <c r="E56" i="5" l="1"/>
  <c r="D57" i="5"/>
  <c r="C58" i="5" s="1"/>
  <c r="B60" i="3"/>
  <c r="C60" i="3" s="1"/>
  <c r="E57" i="5" l="1"/>
  <c r="D58" i="5"/>
  <c r="B61" i="3"/>
  <c r="C61" i="3" s="1"/>
  <c r="E58" i="5" l="1"/>
  <c r="C59" i="5"/>
  <c r="B62" i="3"/>
  <c r="C62" i="3" s="1"/>
  <c r="D59" i="5" l="1"/>
  <c r="E59" i="5" s="1"/>
  <c r="B63" i="3"/>
  <c r="C63" i="3" s="1"/>
  <c r="C60" i="5" l="1"/>
  <c r="D60" i="5" s="1"/>
  <c r="B64" i="3"/>
  <c r="C64" i="3" s="1"/>
  <c r="C61" i="5" l="1"/>
  <c r="D61" i="5" s="1"/>
  <c r="E60" i="5"/>
  <c r="B65" i="3"/>
  <c r="C65" i="3" s="1"/>
  <c r="C62" i="5" l="1"/>
  <c r="D62" i="5" s="1"/>
  <c r="E61" i="5"/>
  <c r="B66" i="3"/>
  <c r="C66" i="3" s="1"/>
  <c r="E62" i="5" l="1"/>
  <c r="C63" i="5"/>
  <c r="B67" i="3"/>
  <c r="C67" i="3" s="1"/>
  <c r="D63" i="5" l="1"/>
  <c r="E63" i="5" s="1"/>
  <c r="C64" i="5"/>
  <c r="B68" i="3"/>
  <c r="C68" i="3" s="1"/>
  <c r="D64" i="5" l="1"/>
  <c r="C65" i="5" s="1"/>
  <c r="B69" i="3"/>
  <c r="C69" i="3" s="1"/>
  <c r="E64" i="5" l="1"/>
  <c r="D65" i="5"/>
  <c r="B70" i="3"/>
  <c r="C70" i="3" s="1"/>
  <c r="E65" i="5" l="1"/>
  <c r="C66" i="5"/>
  <c r="D66" i="5" s="1"/>
  <c r="B71" i="3"/>
  <c r="C71" i="3" s="1"/>
  <c r="E66" i="5" l="1"/>
  <c r="C67" i="5"/>
  <c r="B72" i="3"/>
  <c r="C72" i="3" s="1"/>
  <c r="D67" i="5" l="1"/>
  <c r="E67" i="5" s="1"/>
  <c r="B73" i="3"/>
  <c r="C73" i="3" s="1"/>
  <c r="C68" i="5" l="1"/>
  <c r="D68" i="5" s="1"/>
  <c r="B74" i="3"/>
  <c r="C74" i="3" s="1"/>
  <c r="C69" i="5" l="1"/>
  <c r="E68" i="5"/>
  <c r="D69" i="5"/>
  <c r="C70" i="5" s="1"/>
  <c r="B75" i="3"/>
  <c r="C75" i="3" s="1"/>
  <c r="E69" i="5" l="1"/>
  <c r="D70" i="5"/>
  <c r="B76" i="3"/>
  <c r="C76" i="3" s="1"/>
  <c r="E70" i="5" l="1"/>
  <c r="C71" i="5"/>
  <c r="B77" i="3"/>
  <c r="C77" i="3" s="1"/>
  <c r="D71" i="5" l="1"/>
  <c r="E71" i="5" s="1"/>
  <c r="B78" i="3"/>
  <c r="C78" i="3" s="1"/>
  <c r="C72" i="5" l="1"/>
  <c r="D72" i="5" s="1"/>
  <c r="C73" i="5" s="1"/>
  <c r="B79" i="3"/>
  <c r="C79" i="3" s="1"/>
  <c r="E72" i="5" l="1"/>
  <c r="D73" i="5"/>
  <c r="B80" i="3"/>
  <c r="C80" i="3" s="1"/>
  <c r="E73" i="5" l="1"/>
  <c r="C74" i="5"/>
  <c r="D74" i="5" s="1"/>
  <c r="B81" i="3"/>
  <c r="C81" i="3" s="1"/>
  <c r="E74" i="5" l="1"/>
  <c r="C75" i="5"/>
  <c r="B82" i="3"/>
  <c r="C82" i="3" s="1"/>
  <c r="D75" i="5" l="1"/>
  <c r="E75" i="5" s="1"/>
  <c r="C76" i="5"/>
  <c r="B83" i="3"/>
  <c r="C83" i="3" s="1"/>
  <c r="D76" i="5" l="1"/>
  <c r="C77" i="5"/>
  <c r="E76" i="5"/>
  <c r="B84" i="3"/>
  <c r="C84" i="3" s="1"/>
  <c r="D77" i="5" l="1"/>
  <c r="E77" i="5" s="1"/>
  <c r="B85" i="3"/>
  <c r="C85" i="3" s="1"/>
  <c r="C78" i="5" l="1"/>
  <c r="D78" i="5" s="1"/>
  <c r="E78" i="5" s="1"/>
  <c r="B86" i="3"/>
  <c r="C86" i="3" s="1"/>
  <c r="C79" i="5" l="1"/>
  <c r="B87" i="3"/>
  <c r="C87" i="3" s="1"/>
  <c r="D79" i="5" l="1"/>
  <c r="E79" i="5" s="1"/>
  <c r="B88" i="3"/>
  <c r="C88" i="3" s="1"/>
  <c r="C80" i="5" l="1"/>
  <c r="D80" i="5" s="1"/>
  <c r="E80" i="5" s="1"/>
  <c r="B89" i="3"/>
  <c r="C89" i="3" s="1"/>
  <c r="C81" i="5" l="1"/>
  <c r="D81" i="5" s="1"/>
  <c r="E81" i="5" s="1"/>
  <c r="B90" i="3"/>
  <c r="C90" i="3" s="1"/>
  <c r="C82" i="5" l="1"/>
  <c r="D82" i="5" s="1"/>
  <c r="E82" i="5" s="1"/>
  <c r="B91" i="3"/>
  <c r="C91" i="3" s="1"/>
  <c r="C83" i="5" l="1"/>
  <c r="B92" i="3"/>
  <c r="C92" i="3" s="1"/>
  <c r="D83" i="5" l="1"/>
  <c r="E83" i="5" s="1"/>
  <c r="B93" i="3"/>
  <c r="C93" i="3" s="1"/>
  <c r="C84" i="5" l="1"/>
  <c r="D84" i="5" l="1"/>
  <c r="E84" i="5" s="1"/>
  <c r="C85" i="5" l="1"/>
  <c r="D85" i="5" s="1"/>
  <c r="C86" i="5" s="1"/>
  <c r="E85" i="5" l="1"/>
  <c r="D86" i="5"/>
  <c r="E86" i="5" l="1"/>
  <c r="C87" i="5"/>
  <c r="D87" i="5" l="1"/>
  <c r="E87" i="5" s="1"/>
  <c r="C88" i="5" l="1"/>
  <c r="D88" i="5" s="1"/>
  <c r="C89" i="5" s="1"/>
  <c r="E88" i="5" l="1"/>
  <c r="D89" i="5"/>
  <c r="E89" i="5" l="1"/>
  <c r="C90" i="5"/>
  <c r="D90" i="5" s="1"/>
  <c r="E90" i="5" l="1"/>
  <c r="C91" i="5"/>
  <c r="D91" i="5" l="1"/>
  <c r="E91" i="5" s="1"/>
  <c r="C92" i="5" l="1"/>
  <c r="D92" i="5" l="1"/>
  <c r="E92" i="5" s="1"/>
  <c r="C93" i="5"/>
  <c r="D93" i="5" l="1"/>
  <c r="C94" i="5" s="1"/>
  <c r="E93" i="5" l="1"/>
  <c r="D94" i="5"/>
  <c r="E94" i="5" l="1"/>
  <c r="C95" i="5"/>
  <c r="D95" i="5" l="1"/>
  <c r="E95" i="5" s="1"/>
  <c r="C96" i="5" l="1"/>
  <c r="D96" i="5" s="1"/>
  <c r="C97" i="5" l="1"/>
  <c r="D97" i="5" s="1"/>
  <c r="E96" i="5"/>
  <c r="E97" i="5" l="1"/>
  <c r="C98" i="5"/>
  <c r="D98" i="5" s="1"/>
  <c r="E98" i="5" s="1"/>
  <c r="C99" i="5" l="1"/>
  <c r="D99" i="5" s="1"/>
  <c r="E9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Hill</author>
  </authors>
  <commentList>
    <comment ref="B2" authorId="0" shapeId="0" xr:uid="{B5867435-D2A6-4FD9-986C-346B22E516E2}">
      <text>
        <r>
          <rPr>
            <b/>
            <sz val="9"/>
            <color indexed="81"/>
            <rFont val="Tahoma"/>
            <family val="2"/>
          </rPr>
          <t>Jenny Hill:</t>
        </r>
        <r>
          <rPr>
            <sz val="9"/>
            <color indexed="81"/>
            <rFont val="Tahoma"/>
            <family val="2"/>
          </rPr>
          <t xml:space="preserve">
Horizontal K (hydraulic conductivity) may be between 1 - 10 times that of the vertical hydraulic conductivity.
See: Anisotropy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Hill</author>
  </authors>
  <commentList>
    <comment ref="D3" authorId="0" shapeId="0" xr:uid="{CC568F58-865D-4E17-B7A7-D9693BCD54B2}">
      <text>
        <r>
          <rPr>
            <b/>
            <sz val="9"/>
            <color indexed="81"/>
            <rFont val="Tahoma"/>
            <family val="2"/>
          </rPr>
          <t>Jenny Hill:</t>
        </r>
        <r>
          <rPr>
            <sz val="9"/>
            <color indexed="81"/>
            <rFont val="Tahoma"/>
            <family val="2"/>
          </rPr>
          <t xml:space="preserve">
Anisotropy ratio: 
Typically between 1 and 0.1. </t>
        </r>
      </text>
    </comment>
  </commentList>
</comments>
</file>

<file path=xl/sharedStrings.xml><?xml version="1.0" encoding="utf-8"?>
<sst xmlns="http://schemas.openxmlformats.org/spreadsheetml/2006/main" count="39" uniqueCount="33">
  <si>
    <r>
      <t>K</t>
    </r>
    <r>
      <rPr>
        <vertAlign val="subscript"/>
        <sz val="11"/>
        <color theme="1"/>
        <rFont val="Calibri"/>
        <family val="2"/>
        <scheme val="minor"/>
      </rPr>
      <t>fs</t>
    </r>
    <r>
      <rPr>
        <sz val="11"/>
        <color theme="1"/>
        <rFont val="Calibri"/>
        <family val="2"/>
        <scheme val="minor"/>
      </rPr>
      <t xml:space="preserve"> native soil (mm/hr)</t>
    </r>
  </si>
  <si>
    <r>
      <t>BMP depth (y</t>
    </r>
    <r>
      <rPr>
        <vertAlign val="subscript"/>
        <sz val="11"/>
        <color theme="1"/>
        <rFont val="Calibri"/>
        <family val="2"/>
        <scheme val="minor"/>
      </rPr>
      <t>max</t>
    </r>
    <r>
      <rPr>
        <sz val="11"/>
        <color theme="1"/>
        <rFont val="Calibri"/>
        <family val="2"/>
        <scheme val="minor"/>
      </rPr>
      <t>, m)</t>
    </r>
  </si>
  <si>
    <r>
      <t>The depth of water within the BMP (</t>
    </r>
    <r>
      <rPr>
        <i/>
        <sz val="11"/>
        <color theme="1"/>
        <rFont val="Calibri"/>
        <family val="2"/>
        <scheme val="minor"/>
      </rPr>
      <t>y</t>
    </r>
    <r>
      <rPr>
        <sz val="11"/>
        <color theme="1"/>
        <rFont val="Calibri"/>
        <family val="2"/>
        <scheme val="minor"/>
      </rPr>
      <t>) is calculated according to the depth in the prior timestep minus the losses. The loss from the system is calculated as hours passed x darcy velocity (</t>
    </r>
    <r>
      <rPr>
        <i/>
        <sz val="11"/>
        <color theme="1"/>
        <rFont val="Calibri"/>
        <family val="2"/>
        <scheme val="minor"/>
      </rPr>
      <t>q</t>
    </r>
    <r>
      <rPr>
        <sz val="11"/>
        <color theme="1"/>
        <rFont val="Calibri"/>
        <family val="2"/>
        <scheme val="minor"/>
      </rPr>
      <t xml:space="preserve">).  </t>
    </r>
  </si>
  <si>
    <r>
      <t>Water depth (y</t>
    </r>
    <r>
      <rPr>
        <vertAlign val="subscript"/>
        <sz val="11"/>
        <color theme="1"/>
        <rFont val="Calibri"/>
        <family val="2"/>
        <scheme val="minor"/>
      </rPr>
      <t>max</t>
    </r>
    <r>
      <rPr>
        <sz val="11"/>
        <color theme="1"/>
        <rFont val="Calibri"/>
        <family val="2"/>
        <scheme val="minor"/>
      </rPr>
      <t>, mm)</t>
    </r>
  </si>
  <si>
    <r>
      <t>Distance to GW (D</t>
    </r>
    <r>
      <rPr>
        <vertAlign val="subscript"/>
        <sz val="11"/>
        <color theme="1"/>
        <rFont val="Calibri"/>
        <family val="2"/>
        <scheme val="minor"/>
      </rPr>
      <t>WT</t>
    </r>
    <r>
      <rPr>
        <sz val="11"/>
        <color theme="1"/>
        <rFont val="Calibri"/>
        <family val="2"/>
        <scheme val="minor"/>
      </rPr>
      <t>, m)</t>
    </r>
  </si>
  <si>
    <r>
      <t>Distance to GW (D</t>
    </r>
    <r>
      <rPr>
        <vertAlign val="subscript"/>
        <sz val="11"/>
        <color theme="1"/>
        <rFont val="Calibri"/>
        <family val="2"/>
        <scheme val="minor"/>
      </rPr>
      <t>WT</t>
    </r>
    <r>
      <rPr>
        <sz val="11"/>
        <color theme="1"/>
        <rFont val="Calibri"/>
        <family val="2"/>
        <scheme val="minor"/>
      </rPr>
      <t>, mm)</t>
    </r>
  </si>
  <si>
    <t>Time (hours)</t>
  </si>
  <si>
    <t>Without head (mm)</t>
  </si>
  <si>
    <t xml:space="preserve">Mean head (mm) </t>
  </si>
  <si>
    <t>Falling head (mm)</t>
  </si>
  <si>
    <r>
      <t xml:space="preserve">In the first scenario </t>
    </r>
    <r>
      <rPr>
        <i/>
        <sz val="11"/>
        <color theme="1"/>
        <rFont val="Calibri"/>
        <family val="2"/>
        <scheme val="minor"/>
      </rPr>
      <t>J = 1</t>
    </r>
    <r>
      <rPr>
        <sz val="11"/>
        <color theme="1"/>
        <rFont val="Calibri"/>
        <family val="2"/>
        <scheme val="minor"/>
      </rPr>
      <t xml:space="preserve"> and </t>
    </r>
    <r>
      <rPr>
        <i/>
        <sz val="11"/>
        <color theme="1"/>
        <rFont val="Calibri"/>
        <family val="2"/>
        <scheme val="minor"/>
      </rPr>
      <t xml:space="preserve">q </t>
    </r>
    <r>
      <rPr>
        <sz val="11"/>
        <color theme="1"/>
        <rFont val="Calibri"/>
        <family val="2"/>
        <scheme val="minor"/>
      </rPr>
      <t xml:space="preserve">becomes </t>
    </r>
    <r>
      <rPr>
        <i/>
        <sz val="11"/>
        <color theme="1"/>
        <rFont val="Calibri"/>
        <family val="2"/>
        <scheme val="minor"/>
      </rPr>
      <t>K</t>
    </r>
    <r>
      <rPr>
        <i/>
        <vertAlign val="subscript"/>
        <sz val="11"/>
        <color theme="1"/>
        <rFont val="Calibri"/>
        <family val="2"/>
        <scheme val="minor"/>
      </rPr>
      <t>fs</t>
    </r>
    <r>
      <rPr>
        <sz val="11"/>
        <color theme="1"/>
        <rFont val="Calibri"/>
        <family val="2"/>
        <scheme val="minor"/>
      </rPr>
      <t xml:space="preserve">. This is commonly applied e.g. in the CSA bioretention standard. 
In the second scenario the mean head pressure (i.e. where the BMP is half full) has been applied as a constant.  </t>
    </r>
  </si>
  <si>
    <t>In the third scenario the head pressure in each time step is dependant on the depth of water remaining.</t>
  </si>
  <si>
    <r>
      <t>K</t>
    </r>
    <r>
      <rPr>
        <vertAlign val="subscript"/>
        <sz val="11"/>
        <color theme="1"/>
        <rFont val="Calibri"/>
        <family val="2"/>
        <scheme val="minor"/>
      </rPr>
      <t>h</t>
    </r>
    <r>
      <rPr>
        <sz val="11"/>
        <color theme="1"/>
        <rFont val="Calibri"/>
        <family val="2"/>
        <scheme val="minor"/>
      </rPr>
      <t xml:space="preserve"> native soil (mm/hr)</t>
    </r>
  </si>
  <si>
    <r>
      <t>BMP depth (d</t>
    </r>
    <r>
      <rPr>
        <vertAlign val="subscript"/>
        <sz val="11"/>
        <color theme="1"/>
        <rFont val="Calibri"/>
        <family val="2"/>
        <scheme val="minor"/>
      </rPr>
      <t>max</t>
    </r>
    <r>
      <rPr>
        <sz val="11"/>
        <color theme="1"/>
        <rFont val="Calibri"/>
        <family val="2"/>
        <scheme val="minor"/>
      </rPr>
      <t>, m)</t>
    </r>
  </si>
  <si>
    <r>
      <t>Water depth (h</t>
    </r>
    <r>
      <rPr>
        <vertAlign val="subscript"/>
        <sz val="11"/>
        <color theme="1"/>
        <rFont val="Calibri"/>
        <family val="2"/>
        <scheme val="minor"/>
      </rPr>
      <t>max</t>
    </r>
    <r>
      <rPr>
        <sz val="11"/>
        <color theme="1"/>
        <rFont val="Calibri"/>
        <family val="2"/>
        <scheme val="minor"/>
      </rPr>
      <t>, mm)</t>
    </r>
  </si>
  <si>
    <t>Width of practice (B, m)</t>
  </si>
  <si>
    <t>Length of practice (L, m)</t>
  </si>
  <si>
    <t>Depth of water (mm)</t>
  </si>
  <si>
    <t>Kv native soil (mm/hr)</t>
  </si>
  <si>
    <t>Kv/Kh</t>
  </si>
  <si>
    <t>Kh (mm/hr)</t>
  </si>
  <si>
    <t>Width of practice (m)</t>
  </si>
  <si>
    <t>Length of practice (m)</t>
  </si>
  <si>
    <t>Area of practice (m2)</t>
  </si>
  <si>
    <t>Vol of practice (m3)</t>
  </si>
  <si>
    <r>
      <t>Falling head sides (m</t>
    </r>
    <r>
      <rPr>
        <b/>
        <vertAlign val="superscript"/>
        <sz val="11"/>
        <color theme="1"/>
        <rFont val="Calibri"/>
        <family val="2"/>
        <scheme val="minor"/>
      </rPr>
      <t>3</t>
    </r>
    <r>
      <rPr>
        <b/>
        <sz val="11"/>
        <color theme="1"/>
        <rFont val="Calibri"/>
        <family val="2"/>
        <scheme val="minor"/>
      </rPr>
      <t>)</t>
    </r>
  </si>
  <si>
    <t xml:space="preserve">This sheet applies both types of drainge (vertical and horizontal) to each time step. 
This permits the cumulative effects to be estimated, and the relative contributions of each to be evaluated. </t>
  </si>
  <si>
    <r>
      <t>In each timestep the remaining volume within the practice is calculated by subtracting the rate of water loss (K</t>
    </r>
    <r>
      <rPr>
        <vertAlign val="subscript"/>
        <sz val="11"/>
        <color theme="1"/>
        <rFont val="Calibri"/>
        <family val="2"/>
        <scheme val="minor"/>
      </rPr>
      <t>h</t>
    </r>
    <r>
      <rPr>
        <sz val="11"/>
        <color theme="1"/>
        <rFont val="Calibri"/>
        <family val="2"/>
        <scheme val="minor"/>
      </rPr>
      <t xml:space="preserve">) through the area of all four sides of the BMP. The BMP is conceptually a cuboid with length (L), width (B) and remaining water depth (y). </t>
    </r>
  </si>
  <si>
    <t>In the final column the depth of water (in mm) is calculated as:</t>
  </si>
  <si>
    <r>
      <t>Total volume of practice containing water (m</t>
    </r>
    <r>
      <rPr>
        <b/>
        <vertAlign val="superscript"/>
        <sz val="11"/>
        <color theme="1"/>
        <rFont val="Calibri"/>
        <family val="2"/>
        <scheme val="minor"/>
      </rPr>
      <t>3</t>
    </r>
    <r>
      <rPr>
        <b/>
        <sz val="11"/>
        <color theme="1"/>
        <rFont val="Calibri"/>
        <family val="2"/>
        <scheme val="minor"/>
      </rPr>
      <t>)</t>
    </r>
  </si>
  <si>
    <t>Falling head 3D (mm)</t>
  </si>
  <si>
    <t>Falling head base only (mm)</t>
  </si>
  <si>
    <t>Falling head sides only(mm)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</si>
</sst>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vertAlign val="subscript"/>
      <sz val="11"/>
      <color theme="1"/>
      <name val="Calibri"/>
      <family val="2"/>
      <scheme val="minor"/>
    </font>
    <font>
      <i/>
      <sz val="11"/>
      <color theme="1"/>
      <name val="Calibri"/>
      <family val="2"/>
      <scheme val="minor"/>
    </font>
    <font>
      <i/>
      <vertAlign val="subscript"/>
      <sz val="11"/>
      <color theme="1"/>
      <name val="Calibri"/>
      <family val="2"/>
      <scheme val="minor"/>
    </font>
    <font>
      <b/>
      <sz val="11"/>
      <color theme="1"/>
      <name val="Calibri"/>
      <family val="2"/>
      <scheme val="minor"/>
    </font>
    <font>
      <b/>
      <vertAlign val="superscript"/>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4">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horizontal="center"/>
    </xf>
    <xf numFmtId="1" fontId="0" fillId="2" borderId="0" xfId="0" applyNumberFormat="1" applyFill="1" applyAlignment="1">
      <alignment horizontal="center"/>
    </xf>
    <xf numFmtId="0" fontId="4" fillId="2" borderId="0" xfId="0" applyFont="1" applyFill="1" applyAlignment="1">
      <alignment horizontal="center" wrapText="1"/>
    </xf>
    <xf numFmtId="0" fontId="0" fillId="2" borderId="0" xfId="0" applyFill="1" applyAlignment="1">
      <alignment horizontal="left" wrapText="1"/>
    </xf>
    <xf numFmtId="0" fontId="0" fillId="2" borderId="0" xfId="0" applyFill="1" applyAlignment="1">
      <alignment horizontal="left" wrapText="1"/>
    </xf>
    <xf numFmtId="0" fontId="4" fillId="2" borderId="0" xfId="0" applyFont="1" applyFill="1" applyAlignment="1">
      <alignment horizontal="center"/>
    </xf>
    <xf numFmtId="0" fontId="0" fillId="2" borderId="0" xfId="0" applyFill="1" applyAlignment="1">
      <alignment horizontal="left" wrapText="1"/>
    </xf>
    <xf numFmtId="0" fontId="0" fillId="2" borderId="0" xfId="0" applyFill="1" applyAlignment="1">
      <alignment horizontal="left" vertical="top" wrapText="1"/>
    </xf>
    <xf numFmtId="0" fontId="0" fillId="0" borderId="1"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3"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'Vertical drainage'!$B$8</c:f>
              <c:strCache>
                <c:ptCount val="1"/>
                <c:pt idx="0">
                  <c:v>Without head (mm)</c:v>
                </c:pt>
              </c:strCache>
            </c:strRef>
          </c:tx>
          <c:spPr>
            <a:ln w="19050" cap="rnd">
              <a:solidFill>
                <a:schemeClr val="accent1"/>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drainage'!$B$9:$B$105</c:f>
              <c:numCache>
                <c:formatCode>General</c:formatCode>
                <c:ptCount val="97"/>
                <c:pt idx="0">
                  <c:v>900</c:v>
                </c:pt>
                <c:pt idx="1">
                  <c:v>870</c:v>
                </c:pt>
                <c:pt idx="2">
                  <c:v>840</c:v>
                </c:pt>
                <c:pt idx="3">
                  <c:v>810</c:v>
                </c:pt>
                <c:pt idx="4">
                  <c:v>780</c:v>
                </c:pt>
                <c:pt idx="5">
                  <c:v>750</c:v>
                </c:pt>
                <c:pt idx="6">
                  <c:v>720</c:v>
                </c:pt>
                <c:pt idx="7">
                  <c:v>690</c:v>
                </c:pt>
                <c:pt idx="8">
                  <c:v>660</c:v>
                </c:pt>
                <c:pt idx="9">
                  <c:v>630</c:v>
                </c:pt>
                <c:pt idx="10">
                  <c:v>600</c:v>
                </c:pt>
                <c:pt idx="11">
                  <c:v>570</c:v>
                </c:pt>
                <c:pt idx="12">
                  <c:v>540</c:v>
                </c:pt>
                <c:pt idx="13">
                  <c:v>510</c:v>
                </c:pt>
                <c:pt idx="14">
                  <c:v>480</c:v>
                </c:pt>
                <c:pt idx="15">
                  <c:v>450</c:v>
                </c:pt>
                <c:pt idx="16">
                  <c:v>420</c:v>
                </c:pt>
                <c:pt idx="17">
                  <c:v>390</c:v>
                </c:pt>
                <c:pt idx="18">
                  <c:v>360</c:v>
                </c:pt>
                <c:pt idx="19">
                  <c:v>330</c:v>
                </c:pt>
                <c:pt idx="20">
                  <c:v>300</c:v>
                </c:pt>
                <c:pt idx="21">
                  <c:v>270</c:v>
                </c:pt>
                <c:pt idx="22">
                  <c:v>240</c:v>
                </c:pt>
                <c:pt idx="23">
                  <c:v>210</c:v>
                </c:pt>
                <c:pt idx="24">
                  <c:v>180</c:v>
                </c:pt>
                <c:pt idx="25">
                  <c:v>150</c:v>
                </c:pt>
                <c:pt idx="26">
                  <c:v>120</c:v>
                </c:pt>
                <c:pt idx="27">
                  <c:v>90</c:v>
                </c:pt>
                <c:pt idx="28">
                  <c:v>60</c:v>
                </c:pt>
                <c:pt idx="29">
                  <c:v>30</c:v>
                </c:pt>
                <c:pt idx="30">
                  <c:v>0</c:v>
                </c:pt>
                <c:pt idx="31">
                  <c:v>-30</c:v>
                </c:pt>
                <c:pt idx="32">
                  <c:v>-60</c:v>
                </c:pt>
                <c:pt idx="33">
                  <c:v>-90</c:v>
                </c:pt>
                <c:pt idx="34">
                  <c:v>-120</c:v>
                </c:pt>
                <c:pt idx="35">
                  <c:v>-150</c:v>
                </c:pt>
                <c:pt idx="36">
                  <c:v>-180</c:v>
                </c:pt>
                <c:pt idx="37">
                  <c:v>-210</c:v>
                </c:pt>
                <c:pt idx="38">
                  <c:v>-240</c:v>
                </c:pt>
                <c:pt idx="39">
                  <c:v>-270</c:v>
                </c:pt>
                <c:pt idx="40">
                  <c:v>-300</c:v>
                </c:pt>
                <c:pt idx="41">
                  <c:v>-330</c:v>
                </c:pt>
                <c:pt idx="42">
                  <c:v>-360</c:v>
                </c:pt>
                <c:pt idx="43">
                  <c:v>-390</c:v>
                </c:pt>
                <c:pt idx="44">
                  <c:v>-420</c:v>
                </c:pt>
                <c:pt idx="45">
                  <c:v>-450</c:v>
                </c:pt>
                <c:pt idx="46">
                  <c:v>-480</c:v>
                </c:pt>
                <c:pt idx="47">
                  <c:v>-510</c:v>
                </c:pt>
                <c:pt idx="48">
                  <c:v>-540</c:v>
                </c:pt>
                <c:pt idx="49">
                  <c:v>-570</c:v>
                </c:pt>
                <c:pt idx="50">
                  <c:v>-600</c:v>
                </c:pt>
                <c:pt idx="51">
                  <c:v>-630</c:v>
                </c:pt>
                <c:pt idx="52">
                  <c:v>-660</c:v>
                </c:pt>
                <c:pt idx="53">
                  <c:v>-690</c:v>
                </c:pt>
                <c:pt idx="54">
                  <c:v>-720</c:v>
                </c:pt>
                <c:pt idx="55">
                  <c:v>-750</c:v>
                </c:pt>
                <c:pt idx="56">
                  <c:v>-780</c:v>
                </c:pt>
                <c:pt idx="57">
                  <c:v>-810</c:v>
                </c:pt>
                <c:pt idx="58">
                  <c:v>-840</c:v>
                </c:pt>
                <c:pt idx="59">
                  <c:v>-870</c:v>
                </c:pt>
                <c:pt idx="60">
                  <c:v>-900</c:v>
                </c:pt>
                <c:pt idx="61">
                  <c:v>-930</c:v>
                </c:pt>
                <c:pt idx="62">
                  <c:v>-960</c:v>
                </c:pt>
                <c:pt idx="63">
                  <c:v>-990</c:v>
                </c:pt>
                <c:pt idx="64">
                  <c:v>-1020</c:v>
                </c:pt>
                <c:pt idx="65">
                  <c:v>-1050</c:v>
                </c:pt>
                <c:pt idx="66">
                  <c:v>-1080</c:v>
                </c:pt>
                <c:pt idx="67">
                  <c:v>-1110</c:v>
                </c:pt>
                <c:pt idx="68">
                  <c:v>-1140</c:v>
                </c:pt>
                <c:pt idx="69">
                  <c:v>-1170</c:v>
                </c:pt>
                <c:pt idx="70">
                  <c:v>-1200</c:v>
                </c:pt>
                <c:pt idx="71">
                  <c:v>-1230</c:v>
                </c:pt>
                <c:pt idx="72">
                  <c:v>-1260</c:v>
                </c:pt>
                <c:pt idx="73">
                  <c:v>-1290</c:v>
                </c:pt>
                <c:pt idx="74">
                  <c:v>-1320</c:v>
                </c:pt>
                <c:pt idx="75">
                  <c:v>-1350</c:v>
                </c:pt>
                <c:pt idx="76">
                  <c:v>-1380</c:v>
                </c:pt>
                <c:pt idx="77">
                  <c:v>-1410</c:v>
                </c:pt>
                <c:pt idx="78">
                  <c:v>-1440</c:v>
                </c:pt>
                <c:pt idx="79">
                  <c:v>-1470</c:v>
                </c:pt>
                <c:pt idx="80">
                  <c:v>-1500</c:v>
                </c:pt>
                <c:pt idx="81">
                  <c:v>-1530</c:v>
                </c:pt>
                <c:pt idx="82">
                  <c:v>-1560</c:v>
                </c:pt>
                <c:pt idx="83">
                  <c:v>-1590</c:v>
                </c:pt>
                <c:pt idx="84">
                  <c:v>-1620</c:v>
                </c:pt>
              </c:numCache>
            </c:numRef>
          </c:yVal>
          <c:smooth val="1"/>
          <c:extLst>
            <c:ext xmlns:c16="http://schemas.microsoft.com/office/drawing/2014/chart" uri="{C3380CC4-5D6E-409C-BE32-E72D297353CC}">
              <c16:uniqueId val="{00000000-17C7-4434-A60C-8E33B471E27D}"/>
            </c:ext>
          </c:extLst>
        </c:ser>
        <c:ser>
          <c:idx val="1"/>
          <c:order val="1"/>
          <c:tx>
            <c:strRef>
              <c:f>'Vertical drainage'!$C$8</c:f>
              <c:strCache>
                <c:ptCount val="1"/>
                <c:pt idx="0">
                  <c:v>Mean head (mm) </c:v>
                </c:pt>
              </c:strCache>
            </c:strRef>
          </c:tx>
          <c:spPr>
            <a:ln w="19050" cap="rnd">
              <a:solidFill>
                <a:schemeClr val="accent2"/>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drainage'!$C$9:$C$105</c:f>
              <c:numCache>
                <c:formatCode>0</c:formatCode>
                <c:ptCount val="97"/>
                <c:pt idx="0">
                  <c:v>900</c:v>
                </c:pt>
                <c:pt idx="1">
                  <c:v>863.25</c:v>
                </c:pt>
                <c:pt idx="2">
                  <c:v>826.5</c:v>
                </c:pt>
                <c:pt idx="3">
                  <c:v>789.75</c:v>
                </c:pt>
                <c:pt idx="4">
                  <c:v>753</c:v>
                </c:pt>
                <c:pt idx="5">
                  <c:v>716.25</c:v>
                </c:pt>
                <c:pt idx="6">
                  <c:v>679.5</c:v>
                </c:pt>
                <c:pt idx="7">
                  <c:v>642.75</c:v>
                </c:pt>
                <c:pt idx="8">
                  <c:v>606</c:v>
                </c:pt>
                <c:pt idx="9">
                  <c:v>569.25</c:v>
                </c:pt>
                <c:pt idx="10">
                  <c:v>532.5</c:v>
                </c:pt>
                <c:pt idx="11">
                  <c:v>495.75</c:v>
                </c:pt>
                <c:pt idx="12">
                  <c:v>459</c:v>
                </c:pt>
                <c:pt idx="13">
                  <c:v>422.25</c:v>
                </c:pt>
                <c:pt idx="14">
                  <c:v>385.5</c:v>
                </c:pt>
                <c:pt idx="15">
                  <c:v>348.75</c:v>
                </c:pt>
                <c:pt idx="16">
                  <c:v>312</c:v>
                </c:pt>
                <c:pt idx="17">
                  <c:v>275.25</c:v>
                </c:pt>
                <c:pt idx="18">
                  <c:v>238.5</c:v>
                </c:pt>
                <c:pt idx="19">
                  <c:v>201.75</c:v>
                </c:pt>
                <c:pt idx="20">
                  <c:v>165</c:v>
                </c:pt>
                <c:pt idx="21">
                  <c:v>128.25</c:v>
                </c:pt>
                <c:pt idx="22">
                  <c:v>91.5</c:v>
                </c:pt>
                <c:pt idx="23">
                  <c:v>54.75</c:v>
                </c:pt>
                <c:pt idx="24">
                  <c:v>18</c:v>
                </c:pt>
                <c:pt idx="25">
                  <c:v>-18.75</c:v>
                </c:pt>
                <c:pt idx="26">
                  <c:v>-55.5</c:v>
                </c:pt>
                <c:pt idx="27">
                  <c:v>-92.25</c:v>
                </c:pt>
                <c:pt idx="28">
                  <c:v>-129</c:v>
                </c:pt>
                <c:pt idx="29">
                  <c:v>-165.75</c:v>
                </c:pt>
                <c:pt idx="30">
                  <c:v>-202.5</c:v>
                </c:pt>
                <c:pt idx="31">
                  <c:v>-239.25</c:v>
                </c:pt>
                <c:pt idx="32">
                  <c:v>-276</c:v>
                </c:pt>
                <c:pt idx="33">
                  <c:v>-312.75</c:v>
                </c:pt>
                <c:pt idx="34">
                  <c:v>-349.5</c:v>
                </c:pt>
                <c:pt idx="35">
                  <c:v>-386.25</c:v>
                </c:pt>
                <c:pt idx="36">
                  <c:v>-423</c:v>
                </c:pt>
                <c:pt idx="37">
                  <c:v>-459.75</c:v>
                </c:pt>
                <c:pt idx="38">
                  <c:v>-496.5</c:v>
                </c:pt>
                <c:pt idx="39">
                  <c:v>-533.25</c:v>
                </c:pt>
                <c:pt idx="40">
                  <c:v>-570</c:v>
                </c:pt>
                <c:pt idx="41">
                  <c:v>-606.75</c:v>
                </c:pt>
                <c:pt idx="42">
                  <c:v>-643.5</c:v>
                </c:pt>
                <c:pt idx="43">
                  <c:v>-680.25</c:v>
                </c:pt>
                <c:pt idx="44">
                  <c:v>-717</c:v>
                </c:pt>
                <c:pt idx="45">
                  <c:v>-753.75</c:v>
                </c:pt>
                <c:pt idx="46">
                  <c:v>-790.5</c:v>
                </c:pt>
                <c:pt idx="47">
                  <c:v>-827.25</c:v>
                </c:pt>
                <c:pt idx="48">
                  <c:v>-864</c:v>
                </c:pt>
                <c:pt idx="49">
                  <c:v>-900.75</c:v>
                </c:pt>
                <c:pt idx="50">
                  <c:v>-937.5</c:v>
                </c:pt>
                <c:pt idx="51">
                  <c:v>-974.25</c:v>
                </c:pt>
                <c:pt idx="52">
                  <c:v>-1011</c:v>
                </c:pt>
                <c:pt idx="53">
                  <c:v>-1047.75</c:v>
                </c:pt>
                <c:pt idx="54">
                  <c:v>-1084.5</c:v>
                </c:pt>
                <c:pt idx="55">
                  <c:v>-1121.25</c:v>
                </c:pt>
                <c:pt idx="56">
                  <c:v>-1158</c:v>
                </c:pt>
                <c:pt idx="57">
                  <c:v>-1194.75</c:v>
                </c:pt>
                <c:pt idx="58">
                  <c:v>-1231.5</c:v>
                </c:pt>
                <c:pt idx="59">
                  <c:v>-1268.25</c:v>
                </c:pt>
                <c:pt idx="60">
                  <c:v>-1305</c:v>
                </c:pt>
                <c:pt idx="61">
                  <c:v>-1341.75</c:v>
                </c:pt>
                <c:pt idx="62">
                  <c:v>-1378.5</c:v>
                </c:pt>
                <c:pt idx="63">
                  <c:v>-1415.25</c:v>
                </c:pt>
                <c:pt idx="64">
                  <c:v>-1452</c:v>
                </c:pt>
                <c:pt idx="65">
                  <c:v>-1488.75</c:v>
                </c:pt>
                <c:pt idx="66">
                  <c:v>-1525.5</c:v>
                </c:pt>
                <c:pt idx="67">
                  <c:v>-1562.25</c:v>
                </c:pt>
                <c:pt idx="68">
                  <c:v>-1599</c:v>
                </c:pt>
                <c:pt idx="69">
                  <c:v>-1635.75</c:v>
                </c:pt>
                <c:pt idx="70">
                  <c:v>-1672.5</c:v>
                </c:pt>
                <c:pt idx="71">
                  <c:v>-1709.25</c:v>
                </c:pt>
                <c:pt idx="72">
                  <c:v>-1746</c:v>
                </c:pt>
                <c:pt idx="73">
                  <c:v>-1782.75</c:v>
                </c:pt>
                <c:pt idx="74">
                  <c:v>-1819.5</c:v>
                </c:pt>
                <c:pt idx="75">
                  <c:v>-1856.25</c:v>
                </c:pt>
                <c:pt idx="76">
                  <c:v>-1893</c:v>
                </c:pt>
                <c:pt idx="77">
                  <c:v>-1929.75</c:v>
                </c:pt>
                <c:pt idx="78">
                  <c:v>-1966.5</c:v>
                </c:pt>
                <c:pt idx="79">
                  <c:v>-2003.25</c:v>
                </c:pt>
                <c:pt idx="80">
                  <c:v>-2040</c:v>
                </c:pt>
                <c:pt idx="81">
                  <c:v>-2076.75</c:v>
                </c:pt>
                <c:pt idx="82">
                  <c:v>-2113.5</c:v>
                </c:pt>
                <c:pt idx="83">
                  <c:v>-2150.25</c:v>
                </c:pt>
                <c:pt idx="84">
                  <c:v>-2187</c:v>
                </c:pt>
              </c:numCache>
            </c:numRef>
          </c:yVal>
          <c:smooth val="1"/>
          <c:extLst>
            <c:ext xmlns:c16="http://schemas.microsoft.com/office/drawing/2014/chart" uri="{C3380CC4-5D6E-409C-BE32-E72D297353CC}">
              <c16:uniqueId val="{00000001-17C7-4434-A60C-8E33B471E27D}"/>
            </c:ext>
          </c:extLst>
        </c:ser>
        <c:ser>
          <c:idx val="2"/>
          <c:order val="2"/>
          <c:tx>
            <c:strRef>
              <c:f>'Vertical drainage'!$D$8</c:f>
              <c:strCache>
                <c:ptCount val="1"/>
                <c:pt idx="0">
                  <c:v>Falling head (mm)</c:v>
                </c:pt>
              </c:strCache>
            </c:strRef>
          </c:tx>
          <c:spPr>
            <a:ln w="19050" cap="rnd">
              <a:solidFill>
                <a:schemeClr val="accent3"/>
              </a:solidFill>
              <a:round/>
            </a:ln>
            <a:effectLst/>
          </c:spPr>
          <c:marker>
            <c:symbol val="none"/>
          </c:marker>
          <c:xVal>
            <c:numRef>
              <c:f>'Vertical drainage'!$A$9:$A$105</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drainage'!$D$9:$D$107</c:f>
              <c:numCache>
                <c:formatCode>0</c:formatCode>
                <c:ptCount val="99"/>
                <c:pt idx="0">
                  <c:v>900</c:v>
                </c:pt>
                <c:pt idx="1">
                  <c:v>856.5</c:v>
                </c:pt>
                <c:pt idx="2">
                  <c:v>813.65250000000003</c:v>
                </c:pt>
                <c:pt idx="3">
                  <c:v>771.44771250000008</c:v>
                </c:pt>
                <c:pt idx="4">
                  <c:v>729.87599681250003</c:v>
                </c:pt>
                <c:pt idx="5">
                  <c:v>688.92785686031254</c:v>
                </c:pt>
                <c:pt idx="6">
                  <c:v>648.59393900740781</c:v>
                </c:pt>
                <c:pt idx="7">
                  <c:v>608.86502992229669</c:v>
                </c:pt>
                <c:pt idx="8">
                  <c:v>569.7320544734622</c:v>
                </c:pt>
                <c:pt idx="9">
                  <c:v>531.18607365636024</c:v>
                </c:pt>
                <c:pt idx="10">
                  <c:v>493.21828255151485</c:v>
                </c:pt>
                <c:pt idx="11">
                  <c:v>455.82000831324211</c:v>
                </c:pt>
                <c:pt idx="12">
                  <c:v>418.98270818854348</c:v>
                </c:pt>
                <c:pt idx="13">
                  <c:v>382.69796756571532</c:v>
                </c:pt>
                <c:pt idx="14">
                  <c:v>346.9574980522296</c:v>
                </c:pt>
                <c:pt idx="15">
                  <c:v>311.75313558144614</c:v>
                </c:pt>
                <c:pt idx="16">
                  <c:v>277.07683854772444</c:v>
                </c:pt>
                <c:pt idx="17">
                  <c:v>242.92068596950855</c:v>
                </c:pt>
                <c:pt idx="18">
                  <c:v>209.27687567996594</c:v>
                </c:pt>
                <c:pt idx="19">
                  <c:v>176.13772254476646</c:v>
                </c:pt>
                <c:pt idx="20">
                  <c:v>143.49565670659496</c:v>
                </c:pt>
                <c:pt idx="21">
                  <c:v>111.34322185599603</c:v>
                </c:pt>
                <c:pt idx="22">
                  <c:v>79.673073528156095</c:v>
                </c:pt>
                <c:pt idx="23">
                  <c:v>48.477977425233753</c:v>
                </c:pt>
                <c:pt idx="24">
                  <c:v>17.750807763855246</c:v>
                </c:pt>
                <c:pt idx="25">
                  <c:v>-12.515454352602585</c:v>
                </c:pt>
                <c:pt idx="26">
                  <c:v>-42.327722537313548</c:v>
                </c:pt>
                <c:pt idx="27">
                  <c:v>-71.69280669925385</c:v>
                </c:pt>
                <c:pt idx="28">
                  <c:v>-100.61741459876504</c:v>
                </c:pt>
                <c:pt idx="29">
                  <c:v>-129.10815337978357</c:v>
                </c:pt>
                <c:pt idx="30">
                  <c:v>-157.17153107908683</c:v>
                </c:pt>
                <c:pt idx="31">
                  <c:v>-184.81395811290054</c:v>
                </c:pt>
                <c:pt idx="32">
                  <c:v>-212.04174874120702</c:v>
                </c:pt>
                <c:pt idx="33">
                  <c:v>-238.8611225100889</c:v>
                </c:pt>
                <c:pt idx="34">
                  <c:v>-265.27820567243759</c:v>
                </c:pt>
                <c:pt idx="35">
                  <c:v>-291.29903258735101</c:v>
                </c:pt>
                <c:pt idx="36">
                  <c:v>-316.92954709854075</c:v>
                </c:pt>
                <c:pt idx="37">
                  <c:v>-342.17560389206267</c:v>
                </c:pt>
                <c:pt idx="38">
                  <c:v>-367.04296983368175</c:v>
                </c:pt>
                <c:pt idx="39">
                  <c:v>-391.5373252861765</c:v>
                </c:pt>
                <c:pt idx="40">
                  <c:v>-415.66426540688383</c:v>
                </c:pt>
                <c:pt idx="41">
                  <c:v>-439.42930142578058</c:v>
                </c:pt>
                <c:pt idx="42">
                  <c:v>-462.83786190439389</c:v>
                </c:pt>
                <c:pt idx="43">
                  <c:v>-485.895293975828</c:v>
                </c:pt>
                <c:pt idx="44">
                  <c:v>-508.60686456619055</c:v>
                </c:pt>
                <c:pt idx="45">
                  <c:v>-530.97776159769774</c:v>
                </c:pt>
                <c:pt idx="46">
                  <c:v>-553.01309517373227</c:v>
                </c:pt>
                <c:pt idx="47">
                  <c:v>-574.71789874612625</c:v>
                </c:pt>
                <c:pt idx="48">
                  <c:v>-596.09713026493432</c:v>
                </c:pt>
                <c:pt idx="49">
                  <c:v>-617.15567331096031</c:v>
                </c:pt>
                <c:pt idx="50">
                  <c:v>-637.89833821129594</c:v>
                </c:pt>
                <c:pt idx="51">
                  <c:v>-658.32986313812648</c:v>
                </c:pt>
                <c:pt idx="52">
                  <c:v>-678.45491519105462</c:v>
                </c:pt>
                <c:pt idx="53">
                  <c:v>-698.27809146318884</c:v>
                </c:pt>
                <c:pt idx="54">
                  <c:v>-717.80392009124103</c:v>
                </c:pt>
                <c:pt idx="55">
                  <c:v>-737.03686128987238</c:v>
                </c:pt>
                <c:pt idx="56">
                  <c:v>-755.98130837052429</c:v>
                </c:pt>
                <c:pt idx="57">
                  <c:v>-774.64158874496638</c:v>
                </c:pt>
                <c:pt idx="58">
                  <c:v>-793.02196491379186</c:v>
                </c:pt>
                <c:pt idx="59">
                  <c:v>-811.12663544008501</c:v>
                </c:pt>
                <c:pt idx="60">
                  <c:v>-828.95973590848371</c:v>
                </c:pt>
                <c:pt idx="61">
                  <c:v>-846.52533986985645</c:v>
                </c:pt>
                <c:pt idx="62">
                  <c:v>-863.82745977180866</c:v>
                </c:pt>
                <c:pt idx="63">
                  <c:v>-880.87004787523153</c:v>
                </c:pt>
                <c:pt idx="64">
                  <c:v>-897.65699715710309</c:v>
                </c:pt>
                <c:pt idx="65">
                  <c:v>-914.19214219974651</c:v>
                </c:pt>
                <c:pt idx="66">
                  <c:v>-930.47926006675027</c:v>
                </c:pt>
                <c:pt idx="67">
                  <c:v>-946.52207116574903</c:v>
                </c:pt>
                <c:pt idx="68">
                  <c:v>-962.32424009826275</c:v>
                </c:pt>
                <c:pt idx="69">
                  <c:v>-977.88937649678883</c:v>
                </c:pt>
                <c:pt idx="70">
                  <c:v>-993.221035849337</c:v>
                </c:pt>
                <c:pt idx="71">
                  <c:v>-1008.322720311597</c:v>
                </c:pt>
                <c:pt idx="72">
                  <c:v>-1023.1978795069231</c:v>
                </c:pt>
                <c:pt idx="73">
                  <c:v>-1037.8499113143191</c:v>
                </c:pt>
                <c:pt idx="74">
                  <c:v>-1052.2821626446043</c:v>
                </c:pt>
                <c:pt idx="75">
                  <c:v>-1066.4979302049353</c:v>
                </c:pt>
                <c:pt idx="76">
                  <c:v>-1080.5004612518612</c:v>
                </c:pt>
                <c:pt idx="77">
                  <c:v>-1094.2929543330833</c:v>
                </c:pt>
                <c:pt idx="78">
                  <c:v>-1107.878560018087</c:v>
                </c:pt>
                <c:pt idx="79">
                  <c:v>-1121.2603816178157</c:v>
                </c:pt>
                <c:pt idx="80">
                  <c:v>-1134.4414758935484</c:v>
                </c:pt>
                <c:pt idx="81">
                  <c:v>-1147.4248537551453</c:v>
                </c:pt>
                <c:pt idx="82">
                  <c:v>-1160.213480948818</c:v>
                </c:pt>
                <c:pt idx="83">
                  <c:v>-1172.8102787345856</c:v>
                </c:pt>
                <c:pt idx="84">
                  <c:v>-1185.2181245535669</c:v>
                </c:pt>
              </c:numCache>
            </c:numRef>
          </c:yVal>
          <c:smooth val="1"/>
          <c:extLst>
            <c:ext xmlns:c16="http://schemas.microsoft.com/office/drawing/2014/chart" uri="{C3380CC4-5D6E-409C-BE32-E72D297353CC}">
              <c16:uniqueId val="{00000002-17C7-4434-A60C-8E33B471E27D}"/>
            </c:ext>
          </c:extLst>
        </c:ser>
        <c:dLbls>
          <c:showLegendKey val="0"/>
          <c:showVal val="0"/>
          <c:showCatName val="0"/>
          <c:showSerName val="0"/>
          <c:showPercent val="0"/>
          <c:showBubbleSize val="0"/>
        </c:dLbls>
        <c:axId val="620822280"/>
        <c:axId val="620819656"/>
      </c:scatterChart>
      <c:valAx>
        <c:axId val="620822280"/>
        <c:scaling>
          <c:orientation val="minMax"/>
          <c:max val="9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 depth within BMP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22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7921067090224"/>
          <c:y val="4.6972625479968097E-2"/>
          <c:w val="0.80975135121787345"/>
          <c:h val="0.70186979975361474"/>
        </c:manualLayout>
      </c:layout>
      <c:scatterChart>
        <c:scatterStyle val="smoothMarker"/>
        <c:varyColors val="0"/>
        <c:ser>
          <c:idx val="2"/>
          <c:order val="0"/>
          <c:tx>
            <c:strRef>
              <c:f>'Horizontal drainage'!$C$8</c:f>
              <c:strCache>
                <c:ptCount val="1"/>
                <c:pt idx="0">
                  <c:v>Depth of water (mm)</c:v>
                </c:pt>
              </c:strCache>
            </c:strRef>
          </c:tx>
          <c:spPr>
            <a:ln w="19050" cap="rnd">
              <a:solidFill>
                <a:schemeClr val="accent4"/>
              </a:solidFill>
              <a:round/>
            </a:ln>
            <a:effectLst/>
          </c:spPr>
          <c:marker>
            <c:symbol val="none"/>
          </c:marker>
          <c:xVal>
            <c:numRef>
              <c:f>'Horizontal drainage'!$A$9:$A$93</c:f>
              <c:numCache>
                <c:formatCode>General</c:formatCode>
                <c:ptCount val="85"/>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'Horizontal drainage'!$C$9:$C$93</c:f>
              <c:numCache>
                <c:formatCode>0</c:formatCode>
                <c:ptCount val="85"/>
                <c:pt idx="0">
                  <c:v>900</c:v>
                </c:pt>
                <c:pt idx="1">
                  <c:v>856.125</c:v>
                </c:pt>
                <c:pt idx="2">
                  <c:v>814.38890624999999</c:v>
                </c:pt>
                <c:pt idx="3">
                  <c:v>774.68744707031249</c:v>
                </c:pt>
                <c:pt idx="4">
                  <c:v>736.92143402563465</c:v>
                </c:pt>
                <c:pt idx="5">
                  <c:v>700.99651411688501</c:v>
                </c:pt>
                <c:pt idx="6">
                  <c:v>666.82293405368694</c:v>
                </c:pt>
                <c:pt idx="7">
                  <c:v>634.31531601856966</c:v>
                </c:pt>
                <c:pt idx="8">
                  <c:v>603.39244436266438</c:v>
                </c:pt>
                <c:pt idx="9">
                  <c:v>573.97706269998457</c:v>
                </c:pt>
                <c:pt idx="10">
                  <c:v>545.99568089336026</c:v>
                </c:pt>
                <c:pt idx="11">
                  <c:v>519.37839144980899</c:v>
                </c:pt>
                <c:pt idx="12">
                  <c:v>494.05869486663079</c:v>
                </c:pt>
                <c:pt idx="13">
                  <c:v>469.97333349188256</c:v>
                </c:pt>
                <c:pt idx="14">
                  <c:v>447.06213348415332</c:v>
                </c:pt>
                <c:pt idx="15">
                  <c:v>425.26785447680078</c:v>
                </c:pt>
                <c:pt idx="16">
                  <c:v>404.53604657105677</c:v>
                </c:pt>
                <c:pt idx="17">
                  <c:v>384.81491430071776</c:v>
                </c:pt>
                <c:pt idx="18">
                  <c:v>366.05518722855771</c:v>
                </c:pt>
                <c:pt idx="19">
                  <c:v>348.20999685116556</c:v>
                </c:pt>
                <c:pt idx="20">
                  <c:v>331.23475950467122</c:v>
                </c:pt>
                <c:pt idx="21">
                  <c:v>315.08706497881849</c:v>
                </c:pt>
                <c:pt idx="22">
                  <c:v>299.72657056110108</c:v>
                </c:pt>
                <c:pt idx="23">
                  <c:v>285.11490024624743</c:v>
                </c:pt>
                <c:pt idx="24">
                  <c:v>271.21554885924286</c:v>
                </c:pt>
                <c:pt idx="25">
                  <c:v>257.99379085235478</c:v>
                </c:pt>
                <c:pt idx="26">
                  <c:v>245.41659354830244</c:v>
                </c:pt>
                <c:pt idx="27">
                  <c:v>233.45253461282272</c:v>
                </c:pt>
                <c:pt idx="28">
                  <c:v>222.07172355044759</c:v>
                </c:pt>
                <c:pt idx="29">
                  <c:v>211.24572702736327</c:v>
                </c:pt>
                <c:pt idx="30">
                  <c:v>200.94749783477934</c:v>
                </c:pt>
                <c:pt idx="31">
                  <c:v>191.15130731533387</c:v>
                </c:pt>
                <c:pt idx="32">
                  <c:v>181.83268108371132</c:v>
                </c:pt>
                <c:pt idx="33">
                  <c:v>172.9683378808804</c:v>
                </c:pt>
                <c:pt idx="34">
                  <c:v>164.53613140918748</c:v>
                </c:pt>
                <c:pt idx="35">
                  <c:v>156.51499500298959</c:v>
                </c:pt>
                <c:pt idx="36">
                  <c:v>148.88488899659387</c:v>
                </c:pt>
                <c:pt idx="37">
                  <c:v>141.62675065800991</c:v>
                </c:pt>
                <c:pt idx="38">
                  <c:v>134.72244656343193</c:v>
                </c:pt>
                <c:pt idx="39">
                  <c:v>128.15472729346462</c:v>
                </c:pt>
                <c:pt idx="40">
                  <c:v>121.90718433790821</c:v>
                </c:pt>
                <c:pt idx="41">
                  <c:v>115.9642091014352</c:v>
                </c:pt>
                <c:pt idx="42">
                  <c:v>110.31095390774021</c:v>
                </c:pt>
                <c:pt idx="43">
                  <c:v>104.93329490473789</c:v>
                </c:pt>
                <c:pt idx="44">
                  <c:v>99.817796778131907</c:v>
                </c:pt>
                <c:pt idx="45">
                  <c:v>94.951679185197975</c:v>
                </c:pt>
                <c:pt idx="46">
                  <c:v>90.32278482491958</c:v>
                </c:pt>
                <c:pt idx="47">
                  <c:v>85.919549064704739</c:v>
                </c:pt>
                <c:pt idx="48">
                  <c:v>81.730971047800395</c:v>
                </c:pt>
                <c:pt idx="49">
                  <c:v>77.746586209220126</c:v>
                </c:pt>
                <c:pt idx="50">
                  <c:v>73.956440131520637</c:v>
                </c:pt>
                <c:pt idx="51">
                  <c:v>70.351063675109003</c:v>
                </c:pt>
                <c:pt idx="52">
                  <c:v>66.921449320947445</c:v>
                </c:pt>
                <c:pt idx="53">
                  <c:v>63.659028666551251</c:v>
                </c:pt>
                <c:pt idx="54">
                  <c:v>60.555651019056882</c:v>
                </c:pt>
                <c:pt idx="55">
                  <c:v>57.603563031877854</c:v>
                </c:pt>
                <c:pt idx="56">
                  <c:v>54.795389334073811</c:v>
                </c:pt>
                <c:pt idx="57">
                  <c:v>52.124114104037709</c:v>
                </c:pt>
                <c:pt idx="58">
                  <c:v>49.583063541465876</c:v>
                </c:pt>
                <c:pt idx="59">
                  <c:v>47.16588919381941</c:v>
                </c:pt>
                <c:pt idx="60">
                  <c:v>44.866552095620719</c:v>
                </c:pt>
                <c:pt idx="61">
                  <c:v>42.679307680959205</c:v>
                </c:pt>
                <c:pt idx="62">
                  <c:v>40.598691431512449</c:v>
                </c:pt>
                <c:pt idx="63">
                  <c:v>38.619505224226216</c:v>
                </c:pt>
                <c:pt idx="64">
                  <c:v>36.736804344545185</c:v>
                </c:pt>
                <c:pt idx="65">
                  <c:v>34.945885132748614</c:v>
                </c:pt>
                <c:pt idx="66">
                  <c:v>33.242273232527118</c:v>
                </c:pt>
                <c:pt idx="67">
                  <c:v>31.621712412441418</c:v>
                </c:pt>
                <c:pt idx="68">
                  <c:v>30.080153932334895</c:v>
                </c:pt>
                <c:pt idx="69">
                  <c:v>28.613746428133567</c:v>
                </c:pt>
                <c:pt idx="70">
                  <c:v>27.218826289762056</c:v>
                </c:pt>
                <c:pt idx="71">
                  <c:v>25.891908508136151</c:v>
                </c:pt>
                <c:pt idx="72">
                  <c:v>24.629677968364515</c:v>
                </c:pt>
                <c:pt idx="73">
                  <c:v>23.428981167406747</c:v>
                </c:pt>
                <c:pt idx="74">
                  <c:v>22.286818335495667</c:v>
                </c:pt>
                <c:pt idx="75">
                  <c:v>21.200335941640255</c:v>
                </c:pt>
                <c:pt idx="76">
                  <c:v>20.166819564485287</c:v>
                </c:pt>
                <c:pt idx="77">
                  <c:v>19.183687110716633</c:v>
                </c:pt>
                <c:pt idx="78">
                  <c:v>18.248482364069197</c:v>
                </c:pt>
                <c:pt idx="79">
                  <c:v>17.358868848820826</c:v>
                </c:pt>
                <c:pt idx="80">
                  <c:v>16.512623992440808</c:v>
                </c:pt>
                <c:pt idx="81">
                  <c:v>15.707633572809318</c:v>
                </c:pt>
                <c:pt idx="82">
                  <c:v>14.941886436134862</c:v>
                </c:pt>
                <c:pt idx="83">
                  <c:v>14.213469472373287</c:v>
                </c:pt>
                <c:pt idx="84">
                  <c:v>13.52056283559509</c:v>
                </c:pt>
              </c:numCache>
            </c:numRef>
          </c:yVal>
          <c:smooth val="1"/>
          <c:extLst>
            <c:ext xmlns:c16="http://schemas.microsoft.com/office/drawing/2014/chart" uri="{C3380CC4-5D6E-409C-BE32-E72D297353CC}">
              <c16:uniqueId val="{0000000D-99D8-4595-B2EF-CE9F27DE4882}"/>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Water depth within BMP (mm)</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22280"/>
        <c:crosses val="autoZero"/>
        <c:crossBetween val="midCat"/>
      </c:valAx>
    </c:plotArea>
    <c:legend>
      <c:legendPos val="b"/>
      <c:overlay val="0"/>
      <c:spPr>
        <a:noFill/>
        <a:ln>
          <a:noFill/>
        </a:ln>
        <a:effectLst/>
      </c:spPr>
      <c:txPr>
        <a:bodyPr rot="0" vert="horz"/>
        <a:lstStyle/>
        <a:p>
          <a:pPr>
            <a:defRPr/>
          </a:pPr>
          <a:endParaRPr lang="en-US"/>
        </a:p>
      </c:txPr>
    </c:legend>
    <c:plotVisOnly val="1"/>
    <c:dispBlanksAs val="gap"/>
    <c:showDLblsOverMax val="0"/>
  </c:chart>
  <c:txPr>
    <a:bodyPr/>
    <a:lstStyle/>
    <a:p>
      <a:pPr>
        <a:defRPr sz="1100" b="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53699713151891"/>
          <c:y val="4.7792213005252125E-2"/>
          <c:w val="0.82996298595163998"/>
          <c:h val="0.75825489900931631"/>
        </c:manualLayout>
      </c:layout>
      <c:scatterChart>
        <c:scatterStyle val="smoothMarker"/>
        <c:varyColors val="0"/>
        <c:ser>
          <c:idx val="0"/>
          <c:order val="0"/>
          <c:tx>
            <c:strRef>
              <c:f>'3D combined'!$B$14</c:f>
              <c:strCache>
                <c:ptCount val="1"/>
                <c:pt idx="0">
                  <c:v>Falling head base only (mm)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combined'!$B$15:$B$113</c:f>
              <c:numCache>
                <c:formatCode>0</c:formatCode>
                <c:ptCount val="99"/>
                <c:pt idx="0">
                  <c:v>750</c:v>
                </c:pt>
                <c:pt idx="1">
                  <c:v>708.75</c:v>
                </c:pt>
                <c:pt idx="2">
                  <c:v>668.11874999999998</c:v>
                </c:pt>
                <c:pt idx="3">
                  <c:v>628.09696874999997</c:v>
                </c:pt>
                <c:pt idx="4">
                  <c:v>588.67551421874998</c:v>
                </c:pt>
                <c:pt idx="5">
                  <c:v>549.84538150546871</c:v>
                </c:pt>
                <c:pt idx="6">
                  <c:v>511.5977007828867</c:v>
                </c:pt>
                <c:pt idx="7">
                  <c:v>473.92373527114341</c:v>
                </c:pt>
                <c:pt idx="8">
                  <c:v>436.81487924207624</c:v>
                </c:pt>
                <c:pt idx="9">
                  <c:v>400.26265605344508</c:v>
                </c:pt>
                <c:pt idx="10">
                  <c:v>364.25871621264344</c:v>
                </c:pt>
                <c:pt idx="11">
                  <c:v>328.7948354694538</c:v>
                </c:pt>
                <c:pt idx="12">
                  <c:v>293.86291293741198</c:v>
                </c:pt>
                <c:pt idx="13">
                  <c:v>259.45496924335077</c:v>
                </c:pt>
                <c:pt idx="14">
                  <c:v>225.56314470470051</c:v>
                </c:pt>
                <c:pt idx="15">
                  <c:v>192.17969753413001</c:v>
                </c:pt>
                <c:pt idx="16">
                  <c:v>159.29700207111807</c:v>
                </c:pt>
                <c:pt idx="17">
                  <c:v>126.9075470400513</c:v>
                </c:pt>
                <c:pt idx="18">
                  <c:v>95.003933834450535</c:v>
                </c:pt>
                <c:pt idx="19">
                  <c:v>63.578874826933784</c:v>
                </c:pt>
                <c:pt idx="20">
                  <c:v>32.625191704529783</c:v>
                </c:pt>
                <c:pt idx="21">
                  <c:v>2.1358138289618402</c:v>
                </c:pt>
                <c:pt idx="22">
                  <c:v>-27.896223378472584</c:v>
                </c:pt>
                <c:pt idx="23">
                  <c:v>-57.477780027795497</c:v>
                </c:pt>
                <c:pt idx="24">
                  <c:v>-86.615613327378568</c:v>
                </c:pt>
                <c:pt idx="25">
                  <c:v>-115.31637912746788</c:v>
                </c:pt>
                <c:pt idx="26">
                  <c:v>-143.58663344055586</c:v>
                </c:pt>
                <c:pt idx="27">
                  <c:v>-171.43283393894751</c:v>
                </c:pt>
                <c:pt idx="28">
                  <c:v>-198.8613414298633</c:v>
                </c:pt>
                <c:pt idx="29">
                  <c:v>-225.87842130841534</c:v>
                </c:pt>
                <c:pt idx="30">
                  <c:v>-252.4902449887891</c:v>
                </c:pt>
                <c:pt idx="31">
                  <c:v>-278.70289131395725</c:v>
                </c:pt>
                <c:pt idx="32">
                  <c:v>-304.52234794424788</c:v>
                </c:pt>
                <c:pt idx="33">
                  <c:v>-329.95451272508416</c:v>
                </c:pt>
                <c:pt idx="34">
                  <c:v>-355.00519503420787</c:v>
                </c:pt>
                <c:pt idx="35">
                  <c:v>-379.68011710869473</c:v>
                </c:pt>
                <c:pt idx="36">
                  <c:v>-403.98491535206432</c:v>
                </c:pt>
                <c:pt idx="37">
                  <c:v>-427.92514162178338</c:v>
                </c:pt>
                <c:pt idx="38">
                  <c:v>-451.50626449745664</c:v>
                </c:pt>
                <c:pt idx="39">
                  <c:v>-474.73367052999481</c:v>
                </c:pt>
                <c:pt idx="40">
                  <c:v>-497.61266547204491</c:v>
                </c:pt>
                <c:pt idx="41">
                  <c:v>-520.1484754899642</c:v>
                </c:pt>
                <c:pt idx="42">
                  <c:v>-542.34624835761474</c:v>
                </c:pt>
                <c:pt idx="43">
                  <c:v>-564.21105463225047</c:v>
                </c:pt>
                <c:pt idx="44">
                  <c:v>-585.74788881276675</c:v>
                </c:pt>
                <c:pt idx="45">
                  <c:v>-606.96167048057521</c:v>
                </c:pt>
                <c:pt idx="46">
                  <c:v>-627.85724542336652</c:v>
                </c:pt>
                <c:pt idx="47">
                  <c:v>-648.43938674201604</c:v>
                </c:pt>
                <c:pt idx="48">
                  <c:v>-668.71279594088583</c:v>
                </c:pt>
                <c:pt idx="49">
                  <c:v>-688.68210400177259</c:v>
                </c:pt>
                <c:pt idx="50">
                  <c:v>-708.35187244174597</c:v>
                </c:pt>
                <c:pt idx="51">
                  <c:v>-727.7265943551198</c:v>
                </c:pt>
                <c:pt idx="52">
                  <c:v>-746.81069543979299</c:v>
                </c:pt>
                <c:pt idx="53">
                  <c:v>-765.6085350081961</c:v>
                </c:pt>
                <c:pt idx="54">
                  <c:v>-784.12440698307319</c:v>
                </c:pt>
                <c:pt idx="55">
                  <c:v>-802.36254087832708</c:v>
                </c:pt>
                <c:pt idx="56">
                  <c:v>-820.32710276515218</c:v>
                </c:pt>
                <c:pt idx="57">
                  <c:v>-838.02219622367488</c:v>
                </c:pt>
                <c:pt idx="58">
                  <c:v>-855.4518632803198</c:v>
                </c:pt>
                <c:pt idx="59">
                  <c:v>-872.62008533111498</c:v>
                </c:pt>
                <c:pt idx="60">
                  <c:v>-889.5307840511482</c:v>
                </c:pt>
                <c:pt idx="61">
                  <c:v>-906.18782229038095</c:v>
                </c:pt>
                <c:pt idx="62">
                  <c:v>-922.59500495602526</c:v>
                </c:pt>
                <c:pt idx="63">
                  <c:v>-938.75607988168485</c:v>
                </c:pt>
                <c:pt idx="64">
                  <c:v>-954.67473868345962</c:v>
                </c:pt>
                <c:pt idx="65">
                  <c:v>-970.35461760320777</c:v>
                </c:pt>
                <c:pt idx="66">
                  <c:v>-985.79929833915969</c:v>
                </c:pt>
                <c:pt idx="67">
                  <c:v>-1001.0123088640723</c:v>
                </c:pt>
                <c:pt idx="68">
                  <c:v>-1015.9971242311112</c:v>
                </c:pt>
                <c:pt idx="69">
                  <c:v>-1030.7571673676446</c:v>
                </c:pt>
                <c:pt idx="70">
                  <c:v>-1045.2958098571298</c:v>
                </c:pt>
                <c:pt idx="71">
                  <c:v>-1059.6163727092728</c:v>
                </c:pt>
                <c:pt idx="72">
                  <c:v>-1073.7221271186338</c:v>
                </c:pt>
                <c:pt idx="73">
                  <c:v>-1087.6162952118543</c:v>
                </c:pt>
                <c:pt idx="74">
                  <c:v>-1101.3020507836766</c:v>
                </c:pt>
                <c:pt idx="75">
                  <c:v>-1114.7825200219215</c:v>
                </c:pt>
                <c:pt idx="76">
                  <c:v>-1128.0607822215927</c:v>
                </c:pt>
                <c:pt idx="77">
                  <c:v>-1141.1398704882688</c:v>
                </c:pt>
                <c:pt idx="78">
                  <c:v>-1154.0227724309448</c:v>
                </c:pt>
                <c:pt idx="79">
                  <c:v>-1166.7124308444807</c:v>
                </c:pt>
                <c:pt idx="80">
                  <c:v>-1179.2117443818133</c:v>
                </c:pt>
                <c:pt idx="81">
                  <c:v>-1191.5235682160862</c:v>
                </c:pt>
                <c:pt idx="82">
                  <c:v>-1203.650714692845</c:v>
                </c:pt>
                <c:pt idx="83">
                  <c:v>-1215.5959539724522</c:v>
                </c:pt>
                <c:pt idx="84">
                  <c:v>-1227.3620146628655</c:v>
                </c:pt>
              </c:numCache>
            </c:numRef>
          </c:yVal>
          <c:smooth val="1"/>
          <c:extLst>
            <c:ext xmlns:c16="http://schemas.microsoft.com/office/drawing/2014/chart" uri="{C3380CC4-5D6E-409C-BE32-E72D297353CC}">
              <c16:uniqueId val="{00000011-652A-4936-9849-E822007CAC3B}"/>
            </c:ext>
          </c:extLst>
        </c:ser>
        <c:ser>
          <c:idx val="1"/>
          <c:order val="1"/>
          <c:tx>
            <c:strRef>
              <c:f>'3D combined'!$D$14</c:f>
              <c:strCache>
                <c:ptCount val="1"/>
                <c:pt idx="0">
                  <c:v>Falling head sides only(mm)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combined'!$D$15:$D$99</c:f>
              <c:numCache>
                <c:formatCode>0</c:formatCode>
                <c:ptCount val="85"/>
                <c:pt idx="0">
                  <c:v>750</c:v>
                </c:pt>
                <c:pt idx="1">
                  <c:v>737.625</c:v>
                </c:pt>
                <c:pt idx="2">
                  <c:v>725.45418749999999</c:v>
                </c:pt>
                <c:pt idx="3">
                  <c:v>713.48419340625003</c:v>
                </c:pt>
                <c:pt idx="4">
                  <c:v>701.71170421504689</c:v>
                </c:pt>
                <c:pt idx="5">
                  <c:v>690.13346109549855</c:v>
                </c:pt>
                <c:pt idx="6">
                  <c:v>678.74625898742283</c:v>
                </c:pt>
                <c:pt idx="7">
                  <c:v>667.54694571413029</c:v>
                </c:pt>
                <c:pt idx="8">
                  <c:v>656.53242110984706</c:v>
                </c:pt>
                <c:pt idx="9">
                  <c:v>645.69963616153473</c:v>
                </c:pt>
                <c:pt idx="10">
                  <c:v>635.04559216486928</c:v>
                </c:pt>
                <c:pt idx="11">
                  <c:v>624.56733989414909</c:v>
                </c:pt>
                <c:pt idx="12">
                  <c:v>614.26197878589562</c:v>
                </c:pt>
                <c:pt idx="13">
                  <c:v>604.12665613592833</c:v>
                </c:pt>
                <c:pt idx="14">
                  <c:v>594.1585663096854</c:v>
                </c:pt>
                <c:pt idx="15">
                  <c:v>584.35494996557554</c:v>
                </c:pt>
                <c:pt idx="16">
                  <c:v>574.71309329114365</c:v>
                </c:pt>
                <c:pt idx="17">
                  <c:v>565.23032725183975</c:v>
                </c:pt>
                <c:pt idx="18">
                  <c:v>555.90402685218442</c:v>
                </c:pt>
                <c:pt idx="19">
                  <c:v>546.73161040912328</c:v>
                </c:pt>
                <c:pt idx="20">
                  <c:v>537.71053883737284</c:v>
                </c:pt>
                <c:pt idx="21">
                  <c:v>528.83831494655612</c:v>
                </c:pt>
                <c:pt idx="22">
                  <c:v>520.11248274993795</c:v>
                </c:pt>
                <c:pt idx="23">
                  <c:v>511.53062678456394</c:v>
                </c:pt>
                <c:pt idx="24">
                  <c:v>503.09037144261856</c:v>
                </c:pt>
                <c:pt idx="25">
                  <c:v>494.78938031381534</c:v>
                </c:pt>
                <c:pt idx="26">
                  <c:v>486.62535553863745</c:v>
                </c:pt>
                <c:pt idx="27">
                  <c:v>478.59603717224991</c:v>
                </c:pt>
                <c:pt idx="28">
                  <c:v>470.69920255890781</c:v>
                </c:pt>
                <c:pt idx="29">
                  <c:v>462.93266571668585</c:v>
                </c:pt>
                <c:pt idx="30">
                  <c:v>455.29427673236057</c:v>
                </c:pt>
                <c:pt idx="31">
                  <c:v>447.78192116627656</c:v>
                </c:pt>
                <c:pt idx="32">
                  <c:v>440.39351946703306</c:v>
                </c:pt>
                <c:pt idx="33">
                  <c:v>433.12702639582693</c:v>
                </c:pt>
                <c:pt idx="34">
                  <c:v>425.98043046029579</c:v>
                </c:pt>
                <c:pt idx="35">
                  <c:v>418.95175335770085</c:v>
                </c:pt>
                <c:pt idx="36">
                  <c:v>412.03904942729883</c:v>
                </c:pt>
                <c:pt idx="37">
                  <c:v>405.24040511174837</c:v>
                </c:pt>
                <c:pt idx="38">
                  <c:v>398.55393842740449</c:v>
                </c:pt>
                <c:pt idx="39">
                  <c:v>391.97779844335236</c:v>
                </c:pt>
                <c:pt idx="40">
                  <c:v>385.51016476903698</c:v>
                </c:pt>
                <c:pt idx="41">
                  <c:v>379.14924705034792</c:v>
                </c:pt>
                <c:pt idx="42">
                  <c:v>372.89328447401721</c:v>
                </c:pt>
                <c:pt idx="43">
                  <c:v>366.74054528019587</c:v>
                </c:pt>
                <c:pt idx="44">
                  <c:v>360.68932628307272</c:v>
                </c:pt>
                <c:pt idx="45">
                  <c:v>354.73795239940199</c:v>
                </c:pt>
                <c:pt idx="46">
                  <c:v>348.88477618481181</c:v>
                </c:pt>
                <c:pt idx="47">
                  <c:v>343.12817737776248</c:v>
                </c:pt>
                <c:pt idx="48">
                  <c:v>337.4665624510294</c:v>
                </c:pt>
                <c:pt idx="49">
                  <c:v>331.8983641705874</c:v>
                </c:pt>
                <c:pt idx="50">
                  <c:v>326.42204116177271</c:v>
                </c:pt>
                <c:pt idx="51">
                  <c:v>321.03607748260345</c:v>
                </c:pt>
                <c:pt idx="52">
                  <c:v>315.73898220414048</c:v>
                </c:pt>
                <c:pt idx="53">
                  <c:v>310.52928899777214</c:v>
                </c:pt>
                <c:pt idx="54">
                  <c:v>305.40555572930896</c:v>
                </c:pt>
                <c:pt idx="55">
                  <c:v>300.36636405977532</c:v>
                </c:pt>
                <c:pt idx="56">
                  <c:v>295.41031905278908</c:v>
                </c:pt>
                <c:pt idx="57">
                  <c:v>290.53604878841804</c:v>
                </c:pt>
                <c:pt idx="58">
                  <c:v>285.74220398340918</c:v>
                </c:pt>
                <c:pt idx="59">
                  <c:v>281.0274576176829</c:v>
                </c:pt>
                <c:pt idx="60">
                  <c:v>276.39050456699113</c:v>
                </c:pt>
                <c:pt idx="61">
                  <c:v>271.8300612416358</c:v>
                </c:pt>
                <c:pt idx="62">
                  <c:v>267.34486523114879</c:v>
                </c:pt>
                <c:pt idx="63">
                  <c:v>262.93367495483488</c:v>
                </c:pt>
                <c:pt idx="64">
                  <c:v>258.59526931808006</c:v>
                </c:pt>
                <c:pt idx="65">
                  <c:v>254.3284473743318</c:v>
                </c:pt>
                <c:pt idx="66">
                  <c:v>250.13202799265534</c:v>
                </c:pt>
                <c:pt idx="67">
                  <c:v>246.00484953077651</c:v>
                </c:pt>
                <c:pt idx="68">
                  <c:v>241.94576951351868</c:v>
                </c:pt>
                <c:pt idx="69">
                  <c:v>237.95366431654563</c:v>
                </c:pt>
                <c:pt idx="70">
                  <c:v>234.02742885532263</c:v>
                </c:pt>
                <c:pt idx="71">
                  <c:v>230.16597627920979</c:v>
                </c:pt>
                <c:pt idx="72">
                  <c:v>226.36823767060281</c:v>
                </c:pt>
                <c:pt idx="73">
                  <c:v>222.6331617490379</c:v>
                </c:pt>
                <c:pt idx="74">
                  <c:v>218.95971458017877</c:v>
                </c:pt>
                <c:pt idx="75">
                  <c:v>215.34687928960577</c:v>
                </c:pt>
                <c:pt idx="76">
                  <c:v>211.79365578132729</c:v>
                </c:pt>
                <c:pt idx="77">
                  <c:v>208.29906046093538</c:v>
                </c:pt>
                <c:pt idx="78">
                  <c:v>204.86212596332996</c:v>
                </c:pt>
                <c:pt idx="79">
                  <c:v>201.48190088493504</c:v>
                </c:pt>
                <c:pt idx="80">
                  <c:v>198.15744952033359</c:v>
                </c:pt>
                <c:pt idx="81">
                  <c:v>194.88785160324812</c:v>
                </c:pt>
                <c:pt idx="82">
                  <c:v>191.67220205179453</c:v>
                </c:pt>
                <c:pt idx="83">
                  <c:v>188.50961071793989</c:v>
                </c:pt>
                <c:pt idx="84">
                  <c:v>185.39920214109389</c:v>
                </c:pt>
              </c:numCache>
            </c:numRef>
          </c:yVal>
          <c:smooth val="1"/>
          <c:extLst>
            <c:ext xmlns:c16="http://schemas.microsoft.com/office/drawing/2014/chart" uri="{C3380CC4-5D6E-409C-BE32-E72D297353CC}">
              <c16:uniqueId val="{00000012-652A-4936-9849-E822007CAC3B}"/>
            </c:ext>
          </c:extLst>
        </c:ser>
        <c:ser>
          <c:idx val="5"/>
          <c:order val="2"/>
          <c:tx>
            <c:strRef>
              <c:f>'3D combined'!$E$14</c:f>
              <c:strCache>
                <c:ptCount val="1"/>
                <c:pt idx="0">
                  <c:v>Falling head 3D (mm)</c:v>
                </c:pt>
              </c:strCache>
            </c:strRef>
          </c:tx>
          <c:marker>
            <c:symbol val="none"/>
          </c:marker>
          <c:xVal>
            <c:numRef>
              <c:f>'3D combined'!$A$15:$A$111</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combined'!$E$15:$E$113</c:f>
              <c:numCache>
                <c:formatCode>0</c:formatCode>
                <c:ptCount val="99"/>
                <c:pt idx="0">
                  <c:v>750</c:v>
                </c:pt>
                <c:pt idx="1">
                  <c:v>696.375</c:v>
                </c:pt>
                <c:pt idx="2">
                  <c:v>643.57293749999997</c:v>
                </c:pt>
                <c:pt idx="3">
                  <c:v>591.58116215625</c:v>
                </c:pt>
                <c:pt idx="4">
                  <c:v>540.38721843379687</c:v>
                </c:pt>
                <c:pt idx="5">
                  <c:v>489.97884260096725</c:v>
                </c:pt>
                <c:pt idx="6">
                  <c:v>440.34395977030954</c:v>
                </c:pt>
                <c:pt idx="7">
                  <c:v>391.4706809852737</c:v>
                </c:pt>
                <c:pt idx="8">
                  <c:v>343.34730035192331</c:v>
                </c:pt>
                <c:pt idx="9">
                  <c:v>295.96229221497981</c:v>
                </c:pt>
                <c:pt idx="10">
                  <c:v>249.30430837751271</c:v>
                </c:pt>
                <c:pt idx="11">
                  <c:v>203.36217536360289</c:v>
                </c:pt>
                <c:pt idx="12">
                  <c:v>158.1248917233076</c:v>
                </c:pt>
                <c:pt idx="13">
                  <c:v>113.5816253792791</c:v>
                </c:pt>
                <c:pt idx="14">
                  <c:v>69.721711014385903</c:v>
                </c:pt>
                <c:pt idx="15">
                  <c:v>26.534647499705557</c:v>
                </c:pt>
                <c:pt idx="16">
                  <c:v>-15.989904637738277</c:v>
                </c:pt>
                <c:pt idx="17">
                  <c:v>-57.862125708108948</c:v>
                </c:pt>
                <c:pt idx="18">
                  <c:v>-99.092039313365049</c:v>
                </c:pt>
                <c:pt idx="19">
                  <c:v>-139.68951476394295</c:v>
                </c:pt>
                <c:pt idx="20">
                  <c:v>-179.66426945809741</c:v>
                </c:pt>
                <c:pt idx="21">
                  <c:v>-219.02587122448207</c:v>
                </c:pt>
                <c:pt idx="22">
                  <c:v>-257.7837406285347</c:v>
                </c:pt>
                <c:pt idx="23">
                  <c:v>-295.94715324323164</c:v>
                </c:pt>
                <c:pt idx="24">
                  <c:v>-333.52524188476008</c:v>
                </c:pt>
                <c:pt idx="25">
                  <c:v>-370.5269988136526</c:v>
                </c:pt>
                <c:pt idx="26">
                  <c:v>-406.96127790191844</c:v>
                </c:pt>
                <c:pt idx="27">
                  <c:v>-442.8367967666976</c:v>
                </c:pt>
                <c:pt idx="28">
                  <c:v>-478.16213887095546</c:v>
                </c:pt>
                <c:pt idx="29">
                  <c:v>-512.94575559172949</c:v>
                </c:pt>
                <c:pt idx="30">
                  <c:v>-547.1959682564285</c:v>
                </c:pt>
                <c:pt idx="31">
                  <c:v>-580.92097014768069</c:v>
                </c:pt>
                <c:pt idx="32">
                  <c:v>-614.12882847721494</c:v>
                </c:pt>
                <c:pt idx="33">
                  <c:v>-646.82748632925734</c:v>
                </c:pt>
                <c:pt idx="34">
                  <c:v>-679.02476457391231</c:v>
                </c:pt>
                <c:pt idx="35">
                  <c:v>-710.72836375099405</c:v>
                </c:pt>
                <c:pt idx="36">
                  <c:v>-741.9458659247656</c:v>
                </c:pt>
                <c:pt idx="37">
                  <c:v>-772.68473651003524</c:v>
                </c:pt>
                <c:pt idx="38">
                  <c:v>-802.95232607005232</c:v>
                </c:pt>
                <c:pt idx="39">
                  <c:v>-832.75587208664263</c:v>
                </c:pt>
                <c:pt idx="40">
                  <c:v>-862.1025007030081</c:v>
                </c:pt>
                <c:pt idx="41">
                  <c:v>-890.99922843961645</c:v>
                </c:pt>
                <c:pt idx="42">
                  <c:v>-919.4529638835977</c:v>
                </c:pt>
                <c:pt idx="43">
                  <c:v>-947.47050935205471</c:v>
                </c:pt>
                <c:pt idx="44">
                  <c:v>-975.0585625296942</c:v>
                </c:pt>
                <c:pt idx="45">
                  <c:v>-1002.2237180811734</c:v>
                </c:pt>
                <c:pt idx="46">
                  <c:v>-1028.9724692385548</c:v>
                </c:pt>
                <c:pt idx="47">
                  <c:v>-1055.3112093642537</c:v>
                </c:pt>
                <c:pt idx="48">
                  <c:v>-1081.2462334898566</c:v>
                </c:pt>
                <c:pt idx="49">
                  <c:v>-1106.7837398311854</c:v>
                </c:pt>
                <c:pt idx="50">
                  <c:v>-1131.9298312799733</c:v>
                </c:pt>
                <c:pt idx="51">
                  <c:v>-1156.6905168725164</c:v>
                </c:pt>
                <c:pt idx="52">
                  <c:v>-1181.0717132356526</c:v>
                </c:pt>
                <c:pt idx="53">
                  <c:v>-1205.079246010424</c:v>
                </c:pt>
                <c:pt idx="54">
                  <c:v>-1228.7188512537641</c:v>
                </c:pt>
                <c:pt idx="55">
                  <c:v>-1251.9961768185517</c:v>
                </c:pt>
                <c:pt idx="56">
                  <c:v>-1274.916783712363</c:v>
                </c:pt>
                <c:pt idx="57">
                  <c:v>-1297.4861474352567</c:v>
                </c:pt>
                <c:pt idx="58">
                  <c:v>-1319.7096592969103</c:v>
                </c:pt>
                <c:pt idx="59">
                  <c:v>-1341.592627713432</c:v>
                </c:pt>
                <c:pt idx="60">
                  <c:v>-1363.140279484157</c:v>
                </c:pt>
                <c:pt idx="61">
                  <c:v>-1384.357761048745</c:v>
                </c:pt>
                <c:pt idx="62">
                  <c:v>-1405.2501397248764</c:v>
                </c:pt>
                <c:pt idx="63">
                  <c:v>-1425.8224049268497</c:v>
                </c:pt>
                <c:pt idx="64">
                  <c:v>-1446.0794693653793</c:v>
                </c:pt>
                <c:pt idx="65">
                  <c:v>-1466.0261702288758</c:v>
                </c:pt>
                <c:pt idx="66">
                  <c:v>-1485.667270346504</c:v>
                </c:pt>
                <c:pt idx="67">
                  <c:v>-1505.0074593332956</c:v>
                </c:pt>
                <c:pt idx="68">
                  <c:v>-1524.0513547175924</c:v>
                </c:pt>
                <c:pt idx="69">
                  <c:v>-1542.8035030510987</c:v>
                </c:pt>
                <c:pt idx="70">
                  <c:v>-1561.268381001807</c:v>
                </c:pt>
                <c:pt idx="71">
                  <c:v>-1579.4503964300629</c:v>
                </c:pt>
                <c:pt idx="72">
                  <c:v>-1597.3538894480309</c:v>
                </c:pt>
                <c:pt idx="73">
                  <c:v>-1614.9831334628163</c:v>
                </c:pt>
                <c:pt idx="74">
                  <c:v>-1632.3423362034978</c:v>
                </c:pt>
                <c:pt idx="75">
                  <c:v>-1649.4356407323157</c:v>
                </c:pt>
                <c:pt idx="76">
                  <c:v>-1666.2671264402654</c:v>
                </c:pt>
                <c:pt idx="77">
                  <c:v>-1682.8408100273334</c:v>
                </c:pt>
                <c:pt idx="78">
                  <c:v>-1699.1606464676147</c:v>
                </c:pt>
                <c:pt idx="79">
                  <c:v>-1715.2305299595455</c:v>
                </c:pt>
                <c:pt idx="80">
                  <c:v>-1731.0542948614795</c:v>
                </c:pt>
                <c:pt idx="81">
                  <c:v>-1746.635716612838</c:v>
                </c:pt>
                <c:pt idx="82">
                  <c:v>-1761.9785126410504</c:v>
                </c:pt>
                <c:pt idx="83">
                  <c:v>-1777.0863432545123</c:v>
                </c:pt>
                <c:pt idx="84">
                  <c:v>-1791.9628125217714</c:v>
                </c:pt>
              </c:numCache>
            </c:numRef>
          </c:yVal>
          <c:smooth val="1"/>
          <c:extLst>
            <c:ext xmlns:c16="http://schemas.microsoft.com/office/drawing/2014/chart" uri="{C3380CC4-5D6E-409C-BE32-E72D297353CC}">
              <c16:uniqueId val="{0000000E-652A-4936-9849-E822007CAC3B}"/>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Water depth within BMP (mm)</a:t>
                </a:r>
              </a:p>
            </c:rich>
          </c:tx>
          <c:layout>
            <c:manualLayout>
              <c:xMode val="edge"/>
              <c:yMode val="edge"/>
              <c:x val="2.2570114329916829E-2"/>
              <c:y val="0.15012430992936537"/>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20822280"/>
        <c:crosses val="autoZero"/>
        <c:crossBetween val="midCat"/>
      </c:valAx>
    </c:plotArea>
    <c:legend>
      <c:legendPos val="b"/>
      <c:overlay val="0"/>
      <c:spPr>
        <a:noFill/>
        <a:ln>
          <a:noFill/>
        </a:ln>
        <a:effectLst/>
      </c:spPr>
      <c:txPr>
        <a:bodyPr rot="0" vert="horz"/>
        <a:lstStyle/>
        <a:p>
          <a:pPr>
            <a:defRPr/>
          </a:pPr>
          <a:endParaRPr lang="en-US"/>
        </a:p>
      </c:txPr>
    </c:legend>
    <c:plotVisOnly val="1"/>
    <c:dispBlanksAs val="gap"/>
    <c:showDLblsOverMax val="0"/>
  </c:chart>
  <c:txPr>
    <a:bodyPr/>
    <a:lstStyle/>
    <a:p>
      <a:pPr>
        <a:defRPr sz="1100" b="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480808</xdr:colOff>
      <xdr:row>15</xdr:row>
      <xdr:rowOff>48867</xdr:rowOff>
    </xdr:from>
    <xdr:to>
      <xdr:col>12</xdr:col>
      <xdr:colOff>480805</xdr:colOff>
      <xdr:row>31</xdr:row>
      <xdr:rowOff>189671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80341</xdr:colOff>
      <xdr:row>8</xdr:row>
      <xdr:rowOff>41247</xdr:rowOff>
    </xdr:from>
    <xdr:to>
      <xdr:col>15</xdr:col>
      <xdr:colOff>26439</xdr:colOff>
      <xdr:row>9</xdr:row>
      <xdr:rowOff>142376</xdr:rowOff>
    </xdr:to>
    <mc:AlternateContent xmlns:mc="http://schemas.openxmlformats.org/markup-compatibility/2006" xmlns:a14="http://schemas.microsoft.com/office/drawing/2010/main">
      <mc:Choice Requires="a14">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9475801" y="2030067"/>
              <a:ext cx="12719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𝑞</m:t>
                    </m:r>
                    <m:r>
                      <a:rPr lang="en-US" b="0" i="1">
                        <a:latin typeface="Cambria Math" panose="02040503050406030204" pitchFamily="18" charset="0"/>
                      </a:rPr>
                      <m:t>=</m:t>
                    </m:r>
                    <m:sSub>
                      <m:sSubPr>
                        <m:ctrlPr>
                          <a:rPr lang="en-US" b="0" i="1">
                            <a:latin typeface="Cambria Math" panose="02040503050406030204" pitchFamily="18" charset="0"/>
                          </a:rPr>
                        </m:ctrlPr>
                      </m:sSubPr>
                      <m:e>
                        <m:r>
                          <a:rPr lang="en-US" b="0" i="1">
                            <a:latin typeface="Cambria Math" panose="02040503050406030204" pitchFamily="18" charset="0"/>
                          </a:rPr>
                          <m:t>𝐾</m:t>
                        </m:r>
                      </m:e>
                      <m:sub>
                        <m:r>
                          <a:rPr lang="en-US" b="0" i="1">
                            <a:latin typeface="Cambria Math" panose="02040503050406030204" pitchFamily="18" charset="0"/>
                          </a:rPr>
                          <m:t>𝑓𝑠</m:t>
                        </m:r>
                      </m:sub>
                    </m:sSub>
                    <m:r>
                      <a:rPr lang="en-US" b="0" i="1">
                        <a:latin typeface="Cambria Math" panose="02040503050406030204" pitchFamily="18" charset="0"/>
                        <a:ea typeface="Cambria Math" panose="02040503050406030204" pitchFamily="18" charset="0"/>
                      </a:rPr>
                      <m:t>×</m:t>
                    </m:r>
                    <m:r>
                      <a:rPr lang="en-US" b="0" i="1">
                        <a:latin typeface="Cambria Math" panose="02040503050406030204" pitchFamily="18" charset="0"/>
                      </a:rPr>
                      <m:t>𝐽</m:t>
                    </m:r>
                  </m:oMath>
                </m:oMathPara>
              </a14:m>
              <a:endParaRPr lang="en-US"/>
            </a:p>
          </xdr:txBody>
        </xdr:sp>
      </mc:Choice>
      <mc:Fallback xmlns="">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9475801" y="2030067"/>
              <a:ext cx="12719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𝑞=𝐾_𝑓𝑠</a:t>
              </a:r>
              <a:r>
                <a:rPr lang="en-US" b="0" i="0">
                  <a:latin typeface="Cambria Math" panose="02040503050406030204" pitchFamily="18" charset="0"/>
                  <a:ea typeface="Cambria Math" panose="02040503050406030204" pitchFamily="18" charset="0"/>
                </a:rPr>
                <a:t>×</a:t>
              </a:r>
              <a:r>
                <a:rPr lang="en-US" b="0" i="0">
                  <a:latin typeface="Cambria Math" panose="02040503050406030204" pitchFamily="18" charset="0"/>
                </a:rPr>
                <a:t>𝐽</a:t>
              </a:r>
              <a:endParaRPr lang="en-US"/>
            </a:p>
          </xdr:txBody>
        </xdr:sp>
      </mc:Fallback>
    </mc:AlternateContent>
    <xdr:clientData/>
  </xdr:twoCellAnchor>
  <xdr:twoCellAnchor>
    <xdr:from>
      <xdr:col>13</xdr:col>
      <xdr:colOff>132522</xdr:colOff>
      <xdr:row>17</xdr:row>
      <xdr:rowOff>24848</xdr:rowOff>
    </xdr:from>
    <xdr:to>
      <xdr:col>15</xdr:col>
      <xdr:colOff>27387</xdr:colOff>
      <xdr:row>20</xdr:row>
      <xdr:rowOff>17220</xdr:rowOff>
    </xdr:to>
    <mc:AlternateContent xmlns:mc="http://schemas.openxmlformats.org/markup-compatibility/2006" xmlns:a14="http://schemas.microsoft.com/office/drawing/2010/main">
      <mc:Choice Requires="a14">
        <xdr:sp macro="" textlink="">
          <xdr:nvSpPr>
            <xdr:cNvPr id="5" name="TextBox 1">
              <a:extLst>
                <a:ext uri="{FF2B5EF4-FFF2-40B4-BE49-F238E27FC236}">
                  <a16:creationId xmlns:a16="http://schemas.microsoft.com/office/drawing/2014/main" id="{00000000-0008-0000-0000-000005000000}"/>
                </a:ext>
              </a:extLst>
            </xdr:cNvPr>
            <xdr:cNvSpPr txBox="1"/>
          </xdr:nvSpPr>
          <xdr:spPr>
            <a:xfrm>
              <a:off x="9889435" y="2923761"/>
              <a:ext cx="1120691" cy="563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𝐽</m:t>
                    </m:r>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𝑚𝑒𝑎𝑛</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5" name="TextBox 1"/>
            <xdr:cNvSpPr txBox="1"/>
          </xdr:nvSpPr>
          <xdr:spPr>
            <a:xfrm>
              <a:off x="9889435" y="2923761"/>
              <a:ext cx="1120691" cy="563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𝐽=𝐷_𝑚𝑒𝑎𝑛/𝐷_𝑊𝑇   </a:t>
              </a:r>
              <a:endParaRPr lang="en-US"/>
            </a:p>
          </xdr:txBody>
        </xdr:sp>
      </mc:Fallback>
    </mc:AlternateContent>
    <xdr:clientData/>
  </xdr:twoCellAnchor>
  <xdr:twoCellAnchor>
    <xdr:from>
      <xdr:col>13</xdr:col>
      <xdr:colOff>99391</xdr:colOff>
      <xdr:row>25</xdr:row>
      <xdr:rowOff>165653</xdr:rowOff>
    </xdr:from>
    <xdr:to>
      <xdr:col>15</xdr:col>
      <xdr:colOff>184245</xdr:colOff>
      <xdr:row>28</xdr:row>
      <xdr:rowOff>159308</xdr:rowOff>
    </xdr:to>
    <mc:AlternateContent xmlns:mc="http://schemas.openxmlformats.org/markup-compatibility/2006" xmlns:a14="http://schemas.microsoft.com/office/drawing/2010/main">
      <mc:Choice Requires="a14">
        <xdr:sp macro="" textlink="">
          <xdr:nvSpPr>
            <xdr:cNvPr id="6" name="TextBox 1">
              <a:extLst>
                <a:ext uri="{FF2B5EF4-FFF2-40B4-BE49-F238E27FC236}">
                  <a16:creationId xmlns:a16="http://schemas.microsoft.com/office/drawing/2014/main" id="{00000000-0008-0000-0000-000006000000}"/>
                </a:ext>
              </a:extLst>
            </xdr:cNvPr>
            <xdr:cNvSpPr txBox="1"/>
          </xdr:nvSpPr>
          <xdr:spPr>
            <a:xfrm>
              <a:off x="9856304" y="4588566"/>
              <a:ext cx="1310680" cy="56515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𝑡</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𝑚𝑎𝑥</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6" name="TextBox 1"/>
            <xdr:cNvSpPr txBox="1"/>
          </xdr:nvSpPr>
          <xdr:spPr>
            <a:xfrm>
              <a:off x="9856304" y="4588566"/>
              <a:ext cx="1310680" cy="56515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𝐽_(𝑡=0)=𝐷_𝑚𝑎𝑥/𝐷_𝑊𝑇   </a:t>
              </a:r>
              <a:endParaRPr lang="en-US"/>
            </a:p>
          </xdr:txBody>
        </xdr:sp>
      </mc:Fallback>
    </mc:AlternateContent>
    <xdr:clientData/>
  </xdr:twoCellAnchor>
  <xdr:twoCellAnchor>
    <xdr:from>
      <xdr:col>15</xdr:col>
      <xdr:colOff>389283</xdr:colOff>
      <xdr:row>27</xdr:row>
      <xdr:rowOff>33130</xdr:rowOff>
    </xdr:from>
    <xdr:to>
      <xdr:col>16</xdr:col>
      <xdr:colOff>430696</xdr:colOff>
      <xdr:row>27</xdr:row>
      <xdr:rowOff>41415</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11372022" y="4837043"/>
          <a:ext cx="654326" cy="8285"/>
        </a:xfrm>
        <a:prstGeom prst="straightConnector1">
          <a:avLst/>
        </a:prstGeom>
        <a:ln w="76200">
          <a:solidFill>
            <a:schemeClr val="accent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556426</xdr:colOff>
      <xdr:row>25</xdr:row>
      <xdr:rowOff>107674</xdr:rowOff>
    </xdr:from>
    <xdr:to>
      <xdr:col>19</xdr:col>
      <xdr:colOff>348826</xdr:colOff>
      <xdr:row>28</xdr:row>
      <xdr:rowOff>101329</xdr:rowOff>
    </xdr:to>
    <mc:AlternateContent xmlns:mc="http://schemas.openxmlformats.org/markup-compatibility/2006" xmlns:a14="http://schemas.microsoft.com/office/drawing/2010/main">
      <mc:Choice Requires="a14">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40706" y="5205454"/>
              <a:ext cx="17812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𝑦</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=1 </m:t>
                    </m:r>
                  </m:oMath>
                </m:oMathPara>
              </a14:m>
              <a:endParaRPr lang="en-US"/>
            </a:p>
          </xdr:txBody>
        </xdr:sp>
      </mc:Choice>
      <mc:Fallback xmlns="">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40706" y="5205454"/>
              <a:ext cx="17812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𝐽_(𝑦=0)=𝐷_𝑊𝑇/𝐷_𝑊𝑇 =1 </a:t>
              </a:r>
              <a:endParaRPr lang="en-US"/>
            </a:p>
          </xdr:txBody>
        </xdr:sp>
      </mc:Fallback>
    </mc:AlternateContent>
    <xdr:clientData/>
  </xdr:twoCellAnchor>
  <xdr:twoCellAnchor editAs="oneCell">
    <xdr:from>
      <xdr:col>4</xdr:col>
      <xdr:colOff>457200</xdr:colOff>
      <xdr:row>2</xdr:row>
      <xdr:rowOff>155713</xdr:rowOff>
    </xdr:from>
    <xdr:to>
      <xdr:col>12</xdr:col>
      <xdr:colOff>495300</xdr:colOff>
      <xdr:row>15</xdr:row>
      <xdr:rowOff>83024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4316730" y="551953"/>
          <a:ext cx="5341620" cy="2613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541019</xdr:colOff>
      <xdr:row>15</xdr:row>
      <xdr:rowOff>128253</xdr:rowOff>
    </xdr:from>
    <xdr:to>
      <xdr:col>11</xdr:col>
      <xdr:colOff>76200</xdr:colOff>
      <xdr:row>33</xdr:row>
      <xdr:rowOff>3811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535961</xdr:colOff>
      <xdr:row>2</xdr:row>
      <xdr:rowOff>83820</xdr:rowOff>
    </xdr:from>
    <xdr:to>
      <xdr:col>11</xdr:col>
      <xdr:colOff>99827</xdr:colOff>
      <xdr:row>14</xdr:row>
      <xdr:rowOff>156210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3942101" y="483870"/>
          <a:ext cx="5050266" cy="2541270"/>
          <a:chOff x="1005840" y="704285"/>
          <a:chExt cx="4776395" cy="4459386"/>
        </a:xfrm>
      </xdr:grpSpPr>
      <xdr:sp macro="" textlink="">
        <xdr:nvSpPr>
          <xdr:cNvPr id="4" name="Rectangle 3">
            <a:extLst>
              <a:ext uri="{FF2B5EF4-FFF2-40B4-BE49-F238E27FC236}">
                <a16:creationId xmlns:a16="http://schemas.microsoft.com/office/drawing/2014/main" id="{00000000-0008-0000-0100-000004000000}"/>
              </a:ext>
            </a:extLst>
          </xdr:cNvPr>
          <xdr:cNvSpPr/>
        </xdr:nvSpPr>
        <xdr:spPr>
          <a:xfrm>
            <a:off x="1005840" y="983961"/>
            <a:ext cx="4761773" cy="4179710"/>
          </a:xfrm>
          <a:prstGeom prst="rect">
            <a:avLst/>
          </a:prstGeom>
          <a:gradFill>
            <a:gsLst>
              <a:gs pos="0">
                <a:schemeClr val="bg2">
                  <a:lumMod val="10000"/>
                </a:schemeClr>
              </a:gs>
              <a:gs pos="100000">
                <a:srgbClr val="7E714E"/>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5" name="Trapezoid 4">
            <a:extLst>
              <a:ext uri="{FF2B5EF4-FFF2-40B4-BE49-F238E27FC236}">
                <a16:creationId xmlns:a16="http://schemas.microsoft.com/office/drawing/2014/main" id="{00000000-0008-0000-0100-000005000000}"/>
              </a:ext>
            </a:extLst>
          </xdr:cNvPr>
          <xdr:cNvSpPr/>
        </xdr:nvSpPr>
        <xdr:spPr>
          <a:xfrm rot="10800000">
            <a:off x="2043953" y="983955"/>
            <a:ext cx="2707339" cy="1559361"/>
          </a:xfrm>
          <a:prstGeom prst="trapezoid">
            <a:avLst>
              <a:gd name="adj" fmla="val 21064"/>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pic>
        <xdr:nvPicPr>
          <xdr:cNvPr id="6" name="Picture 5" descr="C:\Users\jenny.hill\AppData\Local\Microsoft\Windows\Temporary Internet Files\Content.IE5\D0ES3M5O\Grass[1].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47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1025987" y="718103"/>
            <a:ext cx="47949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C:\Users\jenny.hill\AppData\Local\Microsoft\Windows\Temporary Internet Files\Content.IE5\D0ES3M5O\Grass[1].pn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85667" y="704286"/>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005840" y="4261092"/>
            <a:ext cx="4776395" cy="902579"/>
          </a:xfrm>
          <a:prstGeom prst="rect">
            <a:avLst/>
          </a:prstGeom>
          <a:gradFill flip="none" rotWithShape="1">
            <a:gsLst>
              <a:gs pos="81000">
                <a:srgbClr val="00B0F0">
                  <a:alpha val="55000"/>
                </a:srgbClr>
              </a:gs>
              <a:gs pos="100000">
                <a:schemeClr val="accent1">
                  <a:alpha val="0"/>
                </a:schemeClr>
              </a:gs>
            </a:gsLst>
            <a:lin ang="16200000" scaled="1"/>
            <a:tileRect/>
          </a:gradFill>
          <a:ln>
            <a:noFill/>
          </a:ln>
        </xdr:spPr>
        <xdr:style>
          <a:lnRef idx="2">
            <a:schemeClr val="accent5">
              <a:shade val="50000"/>
            </a:schemeClr>
          </a:lnRef>
          <a:fillRef idx="1">
            <a:schemeClr val="accent5"/>
          </a:fillRef>
          <a:effectRef idx="0">
            <a:schemeClr val="accent5"/>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9" name="Trapezoid 8">
            <a:extLst>
              <a:ext uri="{FF2B5EF4-FFF2-40B4-BE49-F238E27FC236}">
                <a16:creationId xmlns:a16="http://schemas.microsoft.com/office/drawing/2014/main" id="{00000000-0008-0000-0100-000009000000}"/>
              </a:ext>
            </a:extLst>
          </xdr:cNvPr>
          <xdr:cNvSpPr/>
        </xdr:nvSpPr>
        <xdr:spPr>
          <a:xfrm rot="10800000">
            <a:off x="2642576" y="1743154"/>
            <a:ext cx="1492259" cy="800159"/>
          </a:xfrm>
          <a:prstGeom prst="trapezoid">
            <a:avLst>
              <a:gd name="adj" fmla="val 0"/>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634536" y="983959"/>
            <a:ext cx="3551131" cy="0"/>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1" name="Isosceles Triangle 10">
            <a:extLst>
              <a:ext uri="{FF2B5EF4-FFF2-40B4-BE49-F238E27FC236}">
                <a16:creationId xmlns:a16="http://schemas.microsoft.com/office/drawing/2014/main" id="{00000000-0008-0000-0100-00000B000000}"/>
              </a:ext>
            </a:extLst>
          </xdr:cNvPr>
          <xdr:cNvSpPr/>
        </xdr:nvSpPr>
        <xdr:spPr>
          <a:xfrm rot="10800000">
            <a:off x="4894730" y="4105156"/>
            <a:ext cx="383984" cy="294049"/>
          </a:xfrm>
          <a:prstGeom prst="triangl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flipH="1">
            <a:off x="3529346" y="1042261"/>
            <a:ext cx="12098" cy="1501054"/>
          </a:xfrm>
          <a:prstGeom prst="straightConnector1">
            <a:avLst/>
          </a:prstGeom>
          <a:ln w="38100">
            <a:solidFill>
              <a:schemeClr val="tx1"/>
            </a:solidFill>
            <a:headEnd type="triangle"/>
            <a:tailEnd type="triangle"/>
          </a:ln>
        </xdr:spPr>
        <xdr:style>
          <a:lnRef idx="1">
            <a:schemeClr val="accent4"/>
          </a:lnRef>
          <a:fillRef idx="0">
            <a:schemeClr val="accent4"/>
          </a:fillRef>
          <a:effectRef idx="0">
            <a:schemeClr val="accent4"/>
          </a:effectRef>
          <a:fontRef idx="minor">
            <a:schemeClr val="tx1"/>
          </a:fontRef>
        </xdr:style>
      </xdr:cxnSp>
      <xdr:sp macro="" textlink="">
        <xdr:nvSpPr>
          <xdr:cNvPr id="13" name="TextBox 29">
            <a:extLst>
              <a:ext uri="{FF2B5EF4-FFF2-40B4-BE49-F238E27FC236}">
                <a16:creationId xmlns:a16="http://schemas.microsoft.com/office/drawing/2014/main" id="{00000000-0008-0000-0100-00000D000000}"/>
              </a:ext>
            </a:extLst>
          </xdr:cNvPr>
          <xdr:cNvSpPr txBox="1"/>
        </xdr:nvSpPr>
        <xdr:spPr>
          <a:xfrm>
            <a:off x="2832846" y="1228214"/>
            <a:ext cx="577253" cy="369332"/>
          </a:xfrm>
          <a:prstGeom prst="rect">
            <a:avLst/>
          </a:prstGeom>
          <a:ln>
            <a:noFill/>
          </a:ln>
        </xdr:spPr>
        <xdr:style>
          <a:lnRef idx="2">
            <a:schemeClr val="accent4"/>
          </a:lnRef>
          <a:fillRef idx="1">
            <a:schemeClr val="lt1"/>
          </a:fillRef>
          <a:effectRef idx="0">
            <a:schemeClr val="accent4"/>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i="1" baseline="0"/>
              <a:t>y</a:t>
            </a:r>
            <a:r>
              <a:rPr lang="en-US" i="1" baseline="-25000"/>
              <a:t>max</a:t>
            </a:r>
          </a:p>
        </xdr:txBody>
      </xdr:sp>
      <xdr:pic>
        <xdr:nvPicPr>
          <xdr:cNvPr id="14" name="Picture 13" descr="C:\Users\jenny.hill\AppData\Local\Microsoft\Windows\Temporary Internet Files\Content.IE5\D0ES3M5O\Grass[1].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29141" y="704285"/>
            <a:ext cx="58194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descr="C:\Users\jenny.hill\AppData\Local\Microsoft\Windows\Temporary Internet Files\Content.IE5\D0ES3M5O\Grass[1].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559" y="718103"/>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Bent Arrow 15">
            <a:extLst>
              <a:ext uri="{FF2B5EF4-FFF2-40B4-BE49-F238E27FC236}">
                <a16:creationId xmlns:a16="http://schemas.microsoft.com/office/drawing/2014/main" id="{00000000-0008-0000-0100-000010000000}"/>
              </a:ext>
            </a:extLst>
          </xdr:cNvPr>
          <xdr:cNvSpPr/>
        </xdr:nvSpPr>
        <xdr:spPr>
          <a:xfrm rot="5400000">
            <a:off x="3880319" y="2000213"/>
            <a:ext cx="1507096" cy="998065"/>
          </a:xfrm>
          <a:prstGeom prst="bentArrow">
            <a:avLst>
              <a:gd name="adj1" fmla="val 52864"/>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sp macro="" textlink="">
        <xdr:nvSpPr>
          <xdr:cNvPr id="17" name="Bent Arrow 16">
            <a:extLst>
              <a:ext uri="{FF2B5EF4-FFF2-40B4-BE49-F238E27FC236}">
                <a16:creationId xmlns:a16="http://schemas.microsoft.com/office/drawing/2014/main" id="{00000000-0008-0000-0100-000011000000}"/>
              </a:ext>
            </a:extLst>
          </xdr:cNvPr>
          <xdr:cNvSpPr/>
        </xdr:nvSpPr>
        <xdr:spPr>
          <a:xfrm rot="16200000" flipH="1">
            <a:off x="1394453" y="2008305"/>
            <a:ext cx="1512905" cy="983343"/>
          </a:xfrm>
          <a:prstGeom prst="bentArrow">
            <a:avLst>
              <a:gd name="adj1" fmla="val 53233"/>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grpSp>
    <xdr:clientData/>
  </xdr:twoCellAnchor>
  <xdr:twoCellAnchor>
    <xdr:from>
      <xdr:col>12</xdr:col>
      <xdr:colOff>76200</xdr:colOff>
      <xdr:row>7</xdr:row>
      <xdr:rowOff>289560</xdr:rowOff>
    </xdr:from>
    <xdr:to>
      <xdr:col>17</xdr:col>
      <xdr:colOff>636270</xdr:colOff>
      <xdr:row>9</xdr:row>
      <xdr:rowOff>60960</xdr:rowOff>
    </xdr:to>
    <xdr:pic>
      <xdr:nvPicPr>
        <xdr:cNvPr id="20" name="Picture 19">
          <a:extLst>
            <a:ext uri="{FF2B5EF4-FFF2-40B4-BE49-F238E27FC236}">
              <a16:creationId xmlns:a16="http://schemas.microsoft.com/office/drawing/2014/main" id="{651D7BF1-2829-4226-A58E-6DC42FF5E3C8}"/>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31680" y="1882140"/>
          <a:ext cx="3874770" cy="34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163830</xdr:colOff>
      <xdr:row>13</xdr:row>
      <xdr:rowOff>11430</xdr:rowOff>
    </xdr:from>
    <xdr:to>
      <xdr:col>14</xdr:col>
      <xdr:colOff>217170</xdr:colOff>
      <xdr:row>16</xdr:row>
      <xdr:rowOff>106680</xdr:rowOff>
    </xdr:to>
    <xdr:pic>
      <xdr:nvPicPr>
        <xdr:cNvPr id="21" name="Picture 20">
          <a:extLst>
            <a:ext uri="{FF2B5EF4-FFF2-40B4-BE49-F238E27FC236}">
              <a16:creationId xmlns:a16="http://schemas.microsoft.com/office/drawing/2014/main" id="{3972A13D-572F-410B-A1B1-DCAF4CE02982}"/>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94470" y="2910840"/>
          <a:ext cx="1379220" cy="643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255472</xdr:colOff>
      <xdr:row>1</xdr:row>
      <xdr:rowOff>57576</xdr:rowOff>
    </xdr:from>
    <xdr:to>
      <xdr:col>14</xdr:col>
      <xdr:colOff>569322</xdr:colOff>
      <xdr:row>21</xdr:row>
      <xdr:rowOff>27758</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TEP">
      <a:dk1>
        <a:sysClr val="windowText" lastClr="000000"/>
      </a:dk1>
      <a:lt1>
        <a:sysClr val="window" lastClr="FFFFFF"/>
      </a:lt1>
      <a:dk2>
        <a:srgbClr val="44546A"/>
      </a:dk2>
      <a:lt2>
        <a:srgbClr val="E7E6E6"/>
      </a:lt2>
      <a:accent1>
        <a:srgbClr val="01A3B0"/>
      </a:accent1>
      <a:accent2>
        <a:srgbClr val="F8A81B"/>
      </a:accent2>
      <a:accent3>
        <a:srgbClr val="A5A5A5"/>
      </a:accent3>
      <a:accent4>
        <a:srgbClr val="700A4A"/>
      </a:accent4>
      <a:accent5>
        <a:srgbClr val="8DC641"/>
      </a:accent5>
      <a:accent6>
        <a:srgbClr val="2D30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7"/>
  <sheetViews>
    <sheetView zoomScaleNormal="100" workbookViewId="0">
      <selection activeCell="D10" sqref="D10"/>
    </sheetView>
  </sheetViews>
  <sheetFormatPr defaultColWidth="9.15625" defaultRowHeight="14.4" x14ac:dyDescent="0.55000000000000004"/>
  <cols>
    <col min="1" max="1" width="9.68359375" style="1" customWidth="1"/>
    <col min="2" max="2" width="13.47265625" style="2" customWidth="1"/>
    <col min="3" max="3" width="11.9453125" style="3" customWidth="1"/>
    <col min="4" max="4" width="12.26171875" style="1" customWidth="1"/>
    <col min="5" max="16384" width="9.15625" style="1"/>
  </cols>
  <sheetData>
    <row r="1" spans="1:20" ht="14.7" thickBot="1" x14ac:dyDescent="0.6"/>
    <row r="2" spans="1:20" ht="16.8" x14ac:dyDescent="0.75">
      <c r="B2" s="2" t="s">
        <v>0</v>
      </c>
      <c r="C2" s="11">
        <v>15</v>
      </c>
    </row>
    <row r="3" spans="1:20" ht="16.8" x14ac:dyDescent="0.75">
      <c r="B3" s="2" t="s">
        <v>1</v>
      </c>
      <c r="C3" s="12">
        <v>0.9</v>
      </c>
      <c r="N3" s="9" t="s">
        <v>2</v>
      </c>
      <c r="O3" s="9"/>
      <c r="P3" s="9"/>
      <c r="Q3" s="9"/>
      <c r="R3" s="9"/>
      <c r="S3" s="9"/>
      <c r="T3" s="9"/>
    </row>
    <row r="4" spans="1:20" ht="17.100000000000001" thickBot="1" x14ac:dyDescent="0.8">
      <c r="B4" s="2" t="s">
        <v>4</v>
      </c>
      <c r="C4" s="13">
        <v>2</v>
      </c>
      <c r="N4" s="9"/>
      <c r="O4" s="9"/>
      <c r="P4" s="9"/>
      <c r="Q4" s="9"/>
      <c r="R4" s="9"/>
      <c r="S4" s="9"/>
      <c r="T4" s="9"/>
    </row>
    <row r="5" spans="1:20" ht="16.8" x14ac:dyDescent="0.75">
      <c r="B5" s="2" t="s">
        <v>3</v>
      </c>
      <c r="C5" s="3">
        <f>C3*1000</f>
        <v>900</v>
      </c>
      <c r="N5" s="9"/>
      <c r="O5" s="9"/>
      <c r="P5" s="9"/>
      <c r="Q5" s="9"/>
      <c r="R5" s="9"/>
      <c r="S5" s="9"/>
      <c r="T5" s="9"/>
    </row>
    <row r="6" spans="1:20" ht="16.8" x14ac:dyDescent="0.75">
      <c r="B6" s="2" t="s">
        <v>5</v>
      </c>
      <c r="C6" s="3">
        <f>C4*1000</f>
        <v>2000</v>
      </c>
      <c r="N6" s="9"/>
      <c r="O6" s="9"/>
      <c r="P6" s="9"/>
      <c r="Q6" s="9"/>
      <c r="R6" s="9"/>
      <c r="S6" s="9"/>
      <c r="T6" s="9"/>
    </row>
    <row r="7" spans="1:20" x14ac:dyDescent="0.55000000000000004">
      <c r="N7" s="6"/>
      <c r="O7" s="6"/>
      <c r="P7" s="6"/>
      <c r="Q7" s="6"/>
      <c r="R7" s="6"/>
      <c r="S7" s="6"/>
      <c r="T7" s="6"/>
    </row>
    <row r="8" spans="1:20" ht="28.8" x14ac:dyDescent="0.55000000000000004">
      <c r="A8" s="5" t="s">
        <v>6</v>
      </c>
      <c r="B8" s="5" t="s">
        <v>7</v>
      </c>
      <c r="C8" s="5" t="s">
        <v>8</v>
      </c>
      <c r="D8" s="5" t="s">
        <v>9</v>
      </c>
      <c r="N8" s="6"/>
      <c r="O8" s="6"/>
      <c r="P8" s="6"/>
      <c r="Q8" s="6"/>
      <c r="R8" s="6"/>
      <c r="S8" s="6"/>
      <c r="T8" s="6"/>
    </row>
    <row r="9" spans="1:20" x14ac:dyDescent="0.55000000000000004">
      <c r="A9" s="3">
        <v>0</v>
      </c>
      <c r="B9" s="3">
        <f>$C$5</f>
        <v>900</v>
      </c>
      <c r="C9" s="4">
        <f>$C$5</f>
        <v>900</v>
      </c>
      <c r="D9" s="4">
        <f>$C$5</f>
        <v>900</v>
      </c>
    </row>
    <row r="10" spans="1:20" x14ac:dyDescent="0.55000000000000004">
      <c r="A10" s="3">
        <v>2</v>
      </c>
      <c r="B10" s="3">
        <f>B9-($C$2*(A10-A9))</f>
        <v>870</v>
      </c>
      <c r="C10" s="4">
        <f t="shared" ref="C10:C41" si="0">C9-($C$2*(A10-A9)*((($C$5/2)+$C$6)/$C$6))</f>
        <v>863.25</v>
      </c>
      <c r="D10" s="4">
        <f>$C$5-(($C$2*((D9+$C$6)/$C$6)*(A10-A9)))</f>
        <v>856.5</v>
      </c>
    </row>
    <row r="11" spans="1:20" x14ac:dyDescent="0.55000000000000004">
      <c r="A11" s="3">
        <v>4</v>
      </c>
      <c r="B11" s="3">
        <f t="shared" ref="B11:B74" si="1">B10-($C$2*(A11-A10))</f>
        <v>840</v>
      </c>
      <c r="C11" s="4">
        <f t="shared" si="0"/>
        <v>826.5</v>
      </c>
      <c r="D11" s="4">
        <f t="shared" ref="D11:D42" si="2">D10-($C$2*((D10+$C$6)/$C$6)*(A11-A10))</f>
        <v>813.65250000000003</v>
      </c>
    </row>
    <row r="12" spans="1:20" x14ac:dyDescent="0.55000000000000004">
      <c r="A12" s="3">
        <v>6</v>
      </c>
      <c r="B12" s="3">
        <f t="shared" si="1"/>
        <v>810</v>
      </c>
      <c r="C12" s="4">
        <f t="shared" si="0"/>
        <v>789.75</v>
      </c>
      <c r="D12" s="4">
        <f t="shared" si="2"/>
        <v>771.44771250000008</v>
      </c>
    </row>
    <row r="13" spans="1:20" x14ac:dyDescent="0.55000000000000004">
      <c r="A13" s="3">
        <v>8</v>
      </c>
      <c r="B13" s="3">
        <f t="shared" si="1"/>
        <v>780</v>
      </c>
      <c r="C13" s="4">
        <f t="shared" si="0"/>
        <v>753</v>
      </c>
      <c r="D13" s="4">
        <f t="shared" si="2"/>
        <v>729.87599681250003</v>
      </c>
      <c r="N13" s="10" t="s">
        <v>10</v>
      </c>
      <c r="O13" s="10"/>
      <c r="P13" s="10"/>
      <c r="Q13" s="10"/>
      <c r="R13" s="10"/>
      <c r="S13" s="10"/>
      <c r="T13" s="10"/>
    </row>
    <row r="14" spans="1:20" x14ac:dyDescent="0.55000000000000004">
      <c r="A14" s="3">
        <v>10</v>
      </c>
      <c r="B14" s="3">
        <f t="shared" si="1"/>
        <v>750</v>
      </c>
      <c r="C14" s="4">
        <f t="shared" si="0"/>
        <v>716.25</v>
      </c>
      <c r="D14" s="4">
        <f t="shared" si="2"/>
        <v>688.92785686031254</v>
      </c>
      <c r="N14" s="10"/>
      <c r="O14" s="10"/>
      <c r="P14" s="10"/>
      <c r="Q14" s="10"/>
      <c r="R14" s="10"/>
      <c r="S14" s="10"/>
      <c r="T14" s="10"/>
    </row>
    <row r="15" spans="1:20" x14ac:dyDescent="0.55000000000000004">
      <c r="A15" s="3">
        <v>12</v>
      </c>
      <c r="B15" s="3">
        <f t="shared" si="1"/>
        <v>720</v>
      </c>
      <c r="C15" s="4">
        <f t="shared" si="0"/>
        <v>679.5</v>
      </c>
      <c r="D15" s="4">
        <f t="shared" si="2"/>
        <v>648.59393900740781</v>
      </c>
      <c r="N15" s="10"/>
      <c r="O15" s="10"/>
      <c r="P15" s="10"/>
      <c r="Q15" s="10"/>
      <c r="R15" s="10"/>
      <c r="S15" s="10"/>
      <c r="T15" s="10"/>
    </row>
    <row r="16" spans="1:20" x14ac:dyDescent="0.55000000000000004">
      <c r="A16" s="3">
        <v>14</v>
      </c>
      <c r="B16" s="3">
        <f t="shared" si="1"/>
        <v>690</v>
      </c>
      <c r="C16" s="4">
        <f t="shared" si="0"/>
        <v>642.75</v>
      </c>
      <c r="D16" s="4">
        <f t="shared" si="2"/>
        <v>608.86502992229669</v>
      </c>
      <c r="N16" s="10"/>
      <c r="O16" s="10"/>
      <c r="P16" s="10"/>
      <c r="Q16" s="10"/>
      <c r="R16" s="10"/>
      <c r="S16" s="10"/>
      <c r="T16" s="10"/>
    </row>
    <row r="17" spans="1:20" x14ac:dyDescent="0.55000000000000004">
      <c r="A17" s="3">
        <v>16</v>
      </c>
      <c r="B17" s="3">
        <f t="shared" si="1"/>
        <v>660</v>
      </c>
      <c r="C17" s="4">
        <f t="shared" si="0"/>
        <v>606</v>
      </c>
      <c r="D17" s="4">
        <f t="shared" si="2"/>
        <v>569.7320544734622</v>
      </c>
      <c r="N17" s="10"/>
      <c r="O17" s="10"/>
      <c r="P17" s="10"/>
      <c r="Q17" s="10"/>
      <c r="R17" s="10"/>
      <c r="S17" s="10"/>
      <c r="T17" s="10"/>
    </row>
    <row r="18" spans="1:20" x14ac:dyDescent="0.55000000000000004">
      <c r="A18" s="3">
        <v>18</v>
      </c>
      <c r="B18" s="3">
        <f t="shared" si="1"/>
        <v>630</v>
      </c>
      <c r="C18" s="4">
        <f t="shared" si="0"/>
        <v>569.25</v>
      </c>
      <c r="D18" s="4">
        <f t="shared" si="2"/>
        <v>531.18607365636024</v>
      </c>
      <c r="N18" s="10"/>
      <c r="O18" s="10"/>
      <c r="P18" s="10"/>
      <c r="Q18" s="10"/>
      <c r="R18" s="10"/>
      <c r="S18" s="10"/>
      <c r="T18" s="10"/>
    </row>
    <row r="19" spans="1:20" x14ac:dyDescent="0.55000000000000004">
      <c r="A19" s="3">
        <v>20</v>
      </c>
      <c r="B19" s="3">
        <f t="shared" si="1"/>
        <v>600</v>
      </c>
      <c r="C19" s="4">
        <f t="shared" si="0"/>
        <v>532.5</v>
      </c>
      <c r="D19" s="4">
        <f t="shared" si="2"/>
        <v>493.21828255151485</v>
      </c>
    </row>
    <row r="20" spans="1:20" x14ac:dyDescent="0.55000000000000004">
      <c r="A20" s="3">
        <v>22</v>
      </c>
      <c r="B20" s="3">
        <f t="shared" si="1"/>
        <v>570</v>
      </c>
      <c r="C20" s="4">
        <f t="shared" si="0"/>
        <v>495.75</v>
      </c>
      <c r="D20" s="4">
        <f t="shared" si="2"/>
        <v>455.82000831324211</v>
      </c>
    </row>
    <row r="21" spans="1:20" x14ac:dyDescent="0.55000000000000004">
      <c r="A21" s="3">
        <v>24</v>
      </c>
      <c r="B21" s="3">
        <f t="shared" si="1"/>
        <v>540</v>
      </c>
      <c r="C21" s="4">
        <f t="shared" si="0"/>
        <v>459</v>
      </c>
      <c r="D21" s="4">
        <f t="shared" si="2"/>
        <v>418.98270818854348</v>
      </c>
    </row>
    <row r="22" spans="1:20" x14ac:dyDescent="0.55000000000000004">
      <c r="A22" s="3">
        <v>26</v>
      </c>
      <c r="B22" s="3">
        <f t="shared" si="1"/>
        <v>510</v>
      </c>
      <c r="C22" s="4">
        <f t="shared" si="0"/>
        <v>422.25</v>
      </c>
      <c r="D22" s="4">
        <f t="shared" si="2"/>
        <v>382.69796756571532</v>
      </c>
    </row>
    <row r="23" spans="1:20" x14ac:dyDescent="0.55000000000000004">
      <c r="A23" s="3">
        <v>28</v>
      </c>
      <c r="B23" s="3">
        <f t="shared" si="1"/>
        <v>480</v>
      </c>
      <c r="C23" s="4">
        <f t="shared" si="0"/>
        <v>385.5</v>
      </c>
      <c r="D23" s="4">
        <f t="shared" si="2"/>
        <v>346.9574980522296</v>
      </c>
      <c r="N23" s="9" t="s">
        <v>11</v>
      </c>
      <c r="O23" s="9"/>
      <c r="P23" s="9"/>
      <c r="Q23" s="9"/>
      <c r="R23" s="9"/>
      <c r="S23" s="9"/>
      <c r="T23" s="9"/>
    </row>
    <row r="24" spans="1:20" x14ac:dyDescent="0.55000000000000004">
      <c r="A24" s="3">
        <v>30</v>
      </c>
      <c r="B24" s="3">
        <f t="shared" si="1"/>
        <v>450</v>
      </c>
      <c r="C24" s="4">
        <f t="shared" si="0"/>
        <v>348.75</v>
      </c>
      <c r="D24" s="4">
        <f t="shared" si="2"/>
        <v>311.75313558144614</v>
      </c>
      <c r="N24" s="9"/>
      <c r="O24" s="9"/>
      <c r="P24" s="9"/>
      <c r="Q24" s="9"/>
      <c r="R24" s="9"/>
      <c r="S24" s="9"/>
      <c r="T24" s="9"/>
    </row>
    <row r="25" spans="1:20" x14ac:dyDescent="0.55000000000000004">
      <c r="A25" s="3">
        <v>32</v>
      </c>
      <c r="B25" s="3">
        <f t="shared" si="1"/>
        <v>420</v>
      </c>
      <c r="C25" s="4">
        <f t="shared" si="0"/>
        <v>312</v>
      </c>
      <c r="D25" s="4">
        <f t="shared" si="2"/>
        <v>277.07683854772444</v>
      </c>
    </row>
    <row r="26" spans="1:20" x14ac:dyDescent="0.55000000000000004">
      <c r="A26" s="3">
        <v>34</v>
      </c>
      <c r="B26" s="3">
        <f t="shared" si="1"/>
        <v>390</v>
      </c>
      <c r="C26" s="4">
        <f t="shared" si="0"/>
        <v>275.25</v>
      </c>
      <c r="D26" s="4">
        <f t="shared" si="2"/>
        <v>242.92068596950855</v>
      </c>
    </row>
    <row r="27" spans="1:20" x14ac:dyDescent="0.55000000000000004">
      <c r="A27" s="3">
        <v>36</v>
      </c>
      <c r="B27" s="3">
        <f t="shared" si="1"/>
        <v>360</v>
      </c>
      <c r="C27" s="4">
        <f t="shared" si="0"/>
        <v>238.5</v>
      </c>
      <c r="D27" s="4">
        <f t="shared" si="2"/>
        <v>209.27687567996594</v>
      </c>
    </row>
    <row r="28" spans="1:20" x14ac:dyDescent="0.55000000000000004">
      <c r="A28" s="3">
        <v>38</v>
      </c>
      <c r="B28" s="3">
        <f t="shared" si="1"/>
        <v>330</v>
      </c>
      <c r="C28" s="4">
        <f t="shared" si="0"/>
        <v>201.75</v>
      </c>
      <c r="D28" s="4">
        <f t="shared" si="2"/>
        <v>176.13772254476646</v>
      </c>
    </row>
    <row r="29" spans="1:20" x14ac:dyDescent="0.55000000000000004">
      <c r="A29" s="3">
        <v>40</v>
      </c>
      <c r="B29" s="3">
        <f t="shared" si="1"/>
        <v>300</v>
      </c>
      <c r="C29" s="4">
        <f t="shared" si="0"/>
        <v>165</v>
      </c>
      <c r="D29" s="4">
        <f t="shared" si="2"/>
        <v>143.49565670659496</v>
      </c>
    </row>
    <row r="30" spans="1:20" x14ac:dyDescent="0.55000000000000004">
      <c r="A30" s="3">
        <v>42</v>
      </c>
      <c r="B30" s="3">
        <f t="shared" si="1"/>
        <v>270</v>
      </c>
      <c r="C30" s="4">
        <f t="shared" si="0"/>
        <v>128.25</v>
      </c>
      <c r="D30" s="4">
        <f t="shared" si="2"/>
        <v>111.34322185599603</v>
      </c>
    </row>
    <row r="31" spans="1:20" x14ac:dyDescent="0.55000000000000004">
      <c r="A31" s="3">
        <v>44</v>
      </c>
      <c r="B31" s="3">
        <f t="shared" si="1"/>
        <v>240</v>
      </c>
      <c r="C31" s="4">
        <f t="shared" si="0"/>
        <v>91.5</v>
      </c>
      <c r="D31" s="4">
        <f t="shared" si="2"/>
        <v>79.673073528156095</v>
      </c>
    </row>
    <row r="32" spans="1:20" x14ac:dyDescent="0.55000000000000004">
      <c r="A32" s="3">
        <v>46</v>
      </c>
      <c r="B32" s="3">
        <f t="shared" si="1"/>
        <v>210</v>
      </c>
      <c r="C32" s="4">
        <f t="shared" si="0"/>
        <v>54.75</v>
      </c>
      <c r="D32" s="4">
        <f t="shared" si="2"/>
        <v>48.477977425233753</v>
      </c>
    </row>
    <row r="33" spans="1:4" x14ac:dyDescent="0.55000000000000004">
      <c r="A33" s="3">
        <v>48</v>
      </c>
      <c r="B33" s="3">
        <f t="shared" si="1"/>
        <v>180</v>
      </c>
      <c r="C33" s="4">
        <f t="shared" si="0"/>
        <v>18</v>
      </c>
      <c r="D33" s="4">
        <f t="shared" si="2"/>
        <v>17.750807763855246</v>
      </c>
    </row>
    <row r="34" spans="1:4" x14ac:dyDescent="0.55000000000000004">
      <c r="A34" s="3">
        <v>50</v>
      </c>
      <c r="B34" s="3">
        <f t="shared" si="1"/>
        <v>150</v>
      </c>
      <c r="C34" s="4">
        <f t="shared" si="0"/>
        <v>-18.75</v>
      </c>
      <c r="D34" s="4">
        <f t="shared" si="2"/>
        <v>-12.515454352602585</v>
      </c>
    </row>
    <row r="35" spans="1:4" x14ac:dyDescent="0.55000000000000004">
      <c r="A35" s="3">
        <v>52</v>
      </c>
      <c r="B35" s="3">
        <f t="shared" si="1"/>
        <v>120</v>
      </c>
      <c r="C35" s="4">
        <f t="shared" si="0"/>
        <v>-55.5</v>
      </c>
      <c r="D35" s="4">
        <f t="shared" si="2"/>
        <v>-42.327722537313548</v>
      </c>
    </row>
    <row r="36" spans="1:4" x14ac:dyDescent="0.55000000000000004">
      <c r="A36" s="3">
        <v>54</v>
      </c>
      <c r="B36" s="3">
        <f t="shared" si="1"/>
        <v>90</v>
      </c>
      <c r="C36" s="4">
        <f t="shared" si="0"/>
        <v>-92.25</v>
      </c>
      <c r="D36" s="4">
        <f t="shared" si="2"/>
        <v>-71.69280669925385</v>
      </c>
    </row>
    <row r="37" spans="1:4" x14ac:dyDescent="0.55000000000000004">
      <c r="A37" s="3">
        <v>56</v>
      </c>
      <c r="B37" s="3">
        <f t="shared" si="1"/>
        <v>60</v>
      </c>
      <c r="C37" s="4">
        <f t="shared" si="0"/>
        <v>-129</v>
      </c>
      <c r="D37" s="4">
        <f t="shared" si="2"/>
        <v>-100.61741459876504</v>
      </c>
    </row>
    <row r="38" spans="1:4" x14ac:dyDescent="0.55000000000000004">
      <c r="A38" s="3">
        <v>58</v>
      </c>
      <c r="B38" s="3">
        <f t="shared" si="1"/>
        <v>30</v>
      </c>
      <c r="C38" s="4">
        <f t="shared" si="0"/>
        <v>-165.75</v>
      </c>
      <c r="D38" s="4">
        <f t="shared" si="2"/>
        <v>-129.10815337978357</v>
      </c>
    </row>
    <row r="39" spans="1:4" x14ac:dyDescent="0.55000000000000004">
      <c r="A39" s="3">
        <v>60</v>
      </c>
      <c r="B39" s="3">
        <f t="shared" si="1"/>
        <v>0</v>
      </c>
      <c r="C39" s="4">
        <f t="shared" si="0"/>
        <v>-202.5</v>
      </c>
      <c r="D39" s="4">
        <f t="shared" si="2"/>
        <v>-157.17153107908683</v>
      </c>
    </row>
    <row r="40" spans="1:4" x14ac:dyDescent="0.55000000000000004">
      <c r="A40" s="3">
        <v>62</v>
      </c>
      <c r="B40" s="3">
        <f t="shared" si="1"/>
        <v>-30</v>
      </c>
      <c r="C40" s="4">
        <f t="shared" si="0"/>
        <v>-239.25</v>
      </c>
      <c r="D40" s="4">
        <f t="shared" si="2"/>
        <v>-184.81395811290054</v>
      </c>
    </row>
    <row r="41" spans="1:4" x14ac:dyDescent="0.55000000000000004">
      <c r="A41" s="3">
        <v>64</v>
      </c>
      <c r="B41" s="3">
        <f t="shared" si="1"/>
        <v>-60</v>
      </c>
      <c r="C41" s="4">
        <f t="shared" si="0"/>
        <v>-276</v>
      </c>
      <c r="D41" s="4">
        <f t="shared" si="2"/>
        <v>-212.04174874120702</v>
      </c>
    </row>
    <row r="42" spans="1:4" x14ac:dyDescent="0.55000000000000004">
      <c r="A42" s="3">
        <v>66</v>
      </c>
      <c r="B42" s="3">
        <f t="shared" si="1"/>
        <v>-90</v>
      </c>
      <c r="C42" s="4">
        <f t="shared" ref="C42:C73" si="3">C41-($C$2*(A42-A41)*((($C$5/2)+$C$6)/$C$6))</f>
        <v>-312.75</v>
      </c>
      <c r="D42" s="4">
        <f t="shared" si="2"/>
        <v>-238.8611225100889</v>
      </c>
    </row>
    <row r="43" spans="1:4" x14ac:dyDescent="0.55000000000000004">
      <c r="A43" s="3">
        <v>68</v>
      </c>
      <c r="B43" s="3">
        <f t="shared" si="1"/>
        <v>-120</v>
      </c>
      <c r="C43" s="4">
        <f t="shared" si="3"/>
        <v>-349.5</v>
      </c>
      <c r="D43" s="4">
        <f t="shared" ref="D43:D74" si="4">D42-($C$2*((D42+$C$6)/$C$6)*(A43-A42))</f>
        <v>-265.27820567243759</v>
      </c>
    </row>
    <row r="44" spans="1:4" x14ac:dyDescent="0.55000000000000004">
      <c r="A44" s="3">
        <v>70</v>
      </c>
      <c r="B44" s="3">
        <f t="shared" si="1"/>
        <v>-150</v>
      </c>
      <c r="C44" s="4">
        <f t="shared" si="3"/>
        <v>-386.25</v>
      </c>
      <c r="D44" s="4">
        <f t="shared" si="4"/>
        <v>-291.29903258735101</v>
      </c>
    </row>
    <row r="45" spans="1:4" x14ac:dyDescent="0.55000000000000004">
      <c r="A45" s="3">
        <v>72</v>
      </c>
      <c r="B45" s="3">
        <f t="shared" si="1"/>
        <v>-180</v>
      </c>
      <c r="C45" s="4">
        <f t="shared" si="3"/>
        <v>-423</v>
      </c>
      <c r="D45" s="4">
        <f t="shared" si="4"/>
        <v>-316.92954709854075</v>
      </c>
    </row>
    <row r="46" spans="1:4" x14ac:dyDescent="0.55000000000000004">
      <c r="A46" s="3">
        <v>74</v>
      </c>
      <c r="B46" s="3">
        <f t="shared" si="1"/>
        <v>-210</v>
      </c>
      <c r="C46" s="4">
        <f t="shared" si="3"/>
        <v>-459.75</v>
      </c>
      <c r="D46" s="4">
        <f t="shared" si="4"/>
        <v>-342.17560389206267</v>
      </c>
    </row>
    <row r="47" spans="1:4" x14ac:dyDescent="0.55000000000000004">
      <c r="A47" s="3">
        <v>76</v>
      </c>
      <c r="B47" s="3">
        <f t="shared" si="1"/>
        <v>-240</v>
      </c>
      <c r="C47" s="4">
        <f t="shared" si="3"/>
        <v>-496.5</v>
      </c>
      <c r="D47" s="4">
        <f t="shared" si="4"/>
        <v>-367.04296983368175</v>
      </c>
    </row>
    <row r="48" spans="1:4" x14ac:dyDescent="0.55000000000000004">
      <c r="A48" s="3">
        <v>78</v>
      </c>
      <c r="B48" s="3">
        <f t="shared" si="1"/>
        <v>-270</v>
      </c>
      <c r="C48" s="4">
        <f t="shared" si="3"/>
        <v>-533.25</v>
      </c>
      <c r="D48" s="4">
        <f t="shared" si="4"/>
        <v>-391.5373252861765</v>
      </c>
    </row>
    <row r="49" spans="1:4" x14ac:dyDescent="0.55000000000000004">
      <c r="A49" s="3">
        <v>80</v>
      </c>
      <c r="B49" s="3">
        <f t="shared" si="1"/>
        <v>-300</v>
      </c>
      <c r="C49" s="4">
        <f t="shared" si="3"/>
        <v>-570</v>
      </c>
      <c r="D49" s="4">
        <f t="shared" si="4"/>
        <v>-415.66426540688383</v>
      </c>
    </row>
    <row r="50" spans="1:4" x14ac:dyDescent="0.55000000000000004">
      <c r="A50" s="3">
        <v>82</v>
      </c>
      <c r="B50" s="3">
        <f t="shared" si="1"/>
        <v>-330</v>
      </c>
      <c r="C50" s="4">
        <f t="shared" si="3"/>
        <v>-606.75</v>
      </c>
      <c r="D50" s="4">
        <f t="shared" si="4"/>
        <v>-439.42930142578058</v>
      </c>
    </row>
    <row r="51" spans="1:4" x14ac:dyDescent="0.55000000000000004">
      <c r="A51" s="3">
        <v>84</v>
      </c>
      <c r="B51" s="3">
        <f t="shared" si="1"/>
        <v>-360</v>
      </c>
      <c r="C51" s="4">
        <f t="shared" si="3"/>
        <v>-643.5</v>
      </c>
      <c r="D51" s="4">
        <f t="shared" si="4"/>
        <v>-462.83786190439389</v>
      </c>
    </row>
    <row r="52" spans="1:4" x14ac:dyDescent="0.55000000000000004">
      <c r="A52" s="3">
        <v>86</v>
      </c>
      <c r="B52" s="3">
        <f t="shared" si="1"/>
        <v>-390</v>
      </c>
      <c r="C52" s="4">
        <f t="shared" si="3"/>
        <v>-680.25</v>
      </c>
      <c r="D52" s="4">
        <f t="shared" si="4"/>
        <v>-485.895293975828</v>
      </c>
    </row>
    <row r="53" spans="1:4" x14ac:dyDescent="0.55000000000000004">
      <c r="A53" s="3">
        <v>88</v>
      </c>
      <c r="B53" s="3">
        <f t="shared" si="1"/>
        <v>-420</v>
      </c>
      <c r="C53" s="4">
        <f t="shared" si="3"/>
        <v>-717</v>
      </c>
      <c r="D53" s="4">
        <f t="shared" si="4"/>
        <v>-508.60686456619055</v>
      </c>
    </row>
    <row r="54" spans="1:4" x14ac:dyDescent="0.55000000000000004">
      <c r="A54" s="3">
        <v>90</v>
      </c>
      <c r="B54" s="3">
        <f t="shared" si="1"/>
        <v>-450</v>
      </c>
      <c r="C54" s="4">
        <f t="shared" si="3"/>
        <v>-753.75</v>
      </c>
      <c r="D54" s="4">
        <f t="shared" si="4"/>
        <v>-530.97776159769774</v>
      </c>
    </row>
    <row r="55" spans="1:4" x14ac:dyDescent="0.55000000000000004">
      <c r="A55" s="3">
        <v>92</v>
      </c>
      <c r="B55" s="3">
        <f t="shared" si="1"/>
        <v>-480</v>
      </c>
      <c r="C55" s="4">
        <f t="shared" si="3"/>
        <v>-790.5</v>
      </c>
      <c r="D55" s="4">
        <f t="shared" si="4"/>
        <v>-553.01309517373227</v>
      </c>
    </row>
    <row r="56" spans="1:4" x14ac:dyDescent="0.55000000000000004">
      <c r="A56" s="3">
        <v>94</v>
      </c>
      <c r="B56" s="3">
        <f t="shared" si="1"/>
        <v>-510</v>
      </c>
      <c r="C56" s="4">
        <f t="shared" si="3"/>
        <v>-827.25</v>
      </c>
      <c r="D56" s="4">
        <f t="shared" si="4"/>
        <v>-574.71789874612625</v>
      </c>
    </row>
    <row r="57" spans="1:4" x14ac:dyDescent="0.55000000000000004">
      <c r="A57" s="3">
        <v>96</v>
      </c>
      <c r="B57" s="3">
        <f t="shared" si="1"/>
        <v>-540</v>
      </c>
      <c r="C57" s="4">
        <f t="shared" si="3"/>
        <v>-864</v>
      </c>
      <c r="D57" s="4">
        <f t="shared" si="4"/>
        <v>-596.09713026493432</v>
      </c>
    </row>
    <row r="58" spans="1:4" x14ac:dyDescent="0.55000000000000004">
      <c r="A58" s="3">
        <v>98</v>
      </c>
      <c r="B58" s="3">
        <f t="shared" si="1"/>
        <v>-570</v>
      </c>
      <c r="C58" s="4">
        <f t="shared" si="3"/>
        <v>-900.75</v>
      </c>
      <c r="D58" s="4">
        <f t="shared" si="4"/>
        <v>-617.15567331096031</v>
      </c>
    </row>
    <row r="59" spans="1:4" x14ac:dyDescent="0.55000000000000004">
      <c r="A59" s="3">
        <v>100</v>
      </c>
      <c r="B59" s="3">
        <f t="shared" si="1"/>
        <v>-600</v>
      </c>
      <c r="C59" s="4">
        <f t="shared" si="3"/>
        <v>-937.5</v>
      </c>
      <c r="D59" s="4">
        <f t="shared" si="4"/>
        <v>-637.89833821129594</v>
      </c>
    </row>
    <row r="60" spans="1:4" x14ac:dyDescent="0.55000000000000004">
      <c r="A60" s="3">
        <v>102</v>
      </c>
      <c r="B60" s="3">
        <f t="shared" si="1"/>
        <v>-630</v>
      </c>
      <c r="C60" s="4">
        <f t="shared" si="3"/>
        <v>-974.25</v>
      </c>
      <c r="D60" s="4">
        <f t="shared" si="4"/>
        <v>-658.32986313812648</v>
      </c>
    </row>
    <row r="61" spans="1:4" x14ac:dyDescent="0.55000000000000004">
      <c r="A61" s="3">
        <v>104</v>
      </c>
      <c r="B61" s="3">
        <f t="shared" si="1"/>
        <v>-660</v>
      </c>
      <c r="C61" s="4">
        <f t="shared" si="3"/>
        <v>-1011</v>
      </c>
      <c r="D61" s="4">
        <f t="shared" si="4"/>
        <v>-678.45491519105462</v>
      </c>
    </row>
    <row r="62" spans="1:4" x14ac:dyDescent="0.55000000000000004">
      <c r="A62" s="3">
        <v>106</v>
      </c>
      <c r="B62" s="3">
        <f t="shared" si="1"/>
        <v>-690</v>
      </c>
      <c r="C62" s="4">
        <f t="shared" si="3"/>
        <v>-1047.75</v>
      </c>
      <c r="D62" s="4">
        <f t="shared" si="4"/>
        <v>-698.27809146318884</v>
      </c>
    </row>
    <row r="63" spans="1:4" x14ac:dyDescent="0.55000000000000004">
      <c r="A63" s="3">
        <v>108</v>
      </c>
      <c r="B63" s="3">
        <f t="shared" si="1"/>
        <v>-720</v>
      </c>
      <c r="C63" s="4">
        <f t="shared" si="3"/>
        <v>-1084.5</v>
      </c>
      <c r="D63" s="4">
        <f t="shared" si="4"/>
        <v>-717.80392009124103</v>
      </c>
    </row>
    <row r="64" spans="1:4" x14ac:dyDescent="0.55000000000000004">
      <c r="A64" s="3">
        <v>110</v>
      </c>
      <c r="B64" s="3">
        <f t="shared" si="1"/>
        <v>-750</v>
      </c>
      <c r="C64" s="4">
        <f t="shared" si="3"/>
        <v>-1121.25</v>
      </c>
      <c r="D64" s="4">
        <f t="shared" si="4"/>
        <v>-737.03686128987238</v>
      </c>
    </row>
    <row r="65" spans="1:4" x14ac:dyDescent="0.55000000000000004">
      <c r="A65" s="3">
        <v>112</v>
      </c>
      <c r="B65" s="3">
        <f t="shared" si="1"/>
        <v>-780</v>
      </c>
      <c r="C65" s="4">
        <f t="shared" si="3"/>
        <v>-1158</v>
      </c>
      <c r="D65" s="4">
        <f t="shared" si="4"/>
        <v>-755.98130837052429</v>
      </c>
    </row>
    <row r="66" spans="1:4" x14ac:dyDescent="0.55000000000000004">
      <c r="A66" s="3">
        <v>114</v>
      </c>
      <c r="B66" s="3">
        <f t="shared" si="1"/>
        <v>-810</v>
      </c>
      <c r="C66" s="4">
        <f t="shared" si="3"/>
        <v>-1194.75</v>
      </c>
      <c r="D66" s="4">
        <f t="shared" si="4"/>
        <v>-774.64158874496638</v>
      </c>
    </row>
    <row r="67" spans="1:4" x14ac:dyDescent="0.55000000000000004">
      <c r="A67" s="3">
        <v>116</v>
      </c>
      <c r="B67" s="3">
        <f t="shared" si="1"/>
        <v>-840</v>
      </c>
      <c r="C67" s="4">
        <f t="shared" si="3"/>
        <v>-1231.5</v>
      </c>
      <c r="D67" s="4">
        <f t="shared" si="4"/>
        <v>-793.02196491379186</v>
      </c>
    </row>
    <row r="68" spans="1:4" x14ac:dyDescent="0.55000000000000004">
      <c r="A68" s="3">
        <v>118</v>
      </c>
      <c r="B68" s="3">
        <f t="shared" si="1"/>
        <v>-870</v>
      </c>
      <c r="C68" s="4">
        <f t="shared" si="3"/>
        <v>-1268.25</v>
      </c>
      <c r="D68" s="4">
        <f t="shared" si="4"/>
        <v>-811.12663544008501</v>
      </c>
    </row>
    <row r="69" spans="1:4" x14ac:dyDescent="0.55000000000000004">
      <c r="A69" s="3">
        <v>120</v>
      </c>
      <c r="B69" s="3">
        <f t="shared" si="1"/>
        <v>-900</v>
      </c>
      <c r="C69" s="4">
        <f t="shared" si="3"/>
        <v>-1305</v>
      </c>
      <c r="D69" s="4">
        <f t="shared" si="4"/>
        <v>-828.95973590848371</v>
      </c>
    </row>
    <row r="70" spans="1:4" x14ac:dyDescent="0.55000000000000004">
      <c r="A70" s="3">
        <v>122</v>
      </c>
      <c r="B70" s="3">
        <f t="shared" si="1"/>
        <v>-930</v>
      </c>
      <c r="C70" s="4">
        <f t="shared" si="3"/>
        <v>-1341.75</v>
      </c>
      <c r="D70" s="4">
        <f t="shared" si="4"/>
        <v>-846.52533986985645</v>
      </c>
    </row>
    <row r="71" spans="1:4" x14ac:dyDescent="0.55000000000000004">
      <c r="A71" s="3">
        <v>124</v>
      </c>
      <c r="B71" s="3">
        <f t="shared" si="1"/>
        <v>-960</v>
      </c>
      <c r="C71" s="4">
        <f t="shared" si="3"/>
        <v>-1378.5</v>
      </c>
      <c r="D71" s="4">
        <f t="shared" si="4"/>
        <v>-863.82745977180866</v>
      </c>
    </row>
    <row r="72" spans="1:4" x14ac:dyDescent="0.55000000000000004">
      <c r="A72" s="3">
        <v>126</v>
      </c>
      <c r="B72" s="3">
        <f t="shared" si="1"/>
        <v>-990</v>
      </c>
      <c r="C72" s="4">
        <f t="shared" si="3"/>
        <v>-1415.25</v>
      </c>
      <c r="D72" s="4">
        <f t="shared" si="4"/>
        <v>-880.87004787523153</v>
      </c>
    </row>
    <row r="73" spans="1:4" x14ac:dyDescent="0.55000000000000004">
      <c r="A73" s="3">
        <v>128</v>
      </c>
      <c r="B73" s="3">
        <f t="shared" si="1"/>
        <v>-1020</v>
      </c>
      <c r="C73" s="4">
        <f t="shared" si="3"/>
        <v>-1452</v>
      </c>
      <c r="D73" s="4">
        <f t="shared" si="4"/>
        <v>-897.65699715710309</v>
      </c>
    </row>
    <row r="74" spans="1:4" x14ac:dyDescent="0.55000000000000004">
      <c r="A74" s="3">
        <v>130</v>
      </c>
      <c r="B74" s="3">
        <f t="shared" si="1"/>
        <v>-1050</v>
      </c>
      <c r="C74" s="4">
        <f t="shared" ref="C74:C93" si="5">C73-($C$2*(A74-A73)*((($C$5/2)+$C$6)/$C$6))</f>
        <v>-1488.75</v>
      </c>
      <c r="D74" s="4">
        <f t="shared" si="4"/>
        <v>-914.19214219974651</v>
      </c>
    </row>
    <row r="75" spans="1:4" x14ac:dyDescent="0.55000000000000004">
      <c r="A75" s="3">
        <v>132</v>
      </c>
      <c r="B75" s="3">
        <f t="shared" ref="B75:B93" si="6">B74-($C$2*(A75-A74))</f>
        <v>-1080</v>
      </c>
      <c r="C75" s="4">
        <f t="shared" si="5"/>
        <v>-1525.5</v>
      </c>
      <c r="D75" s="4">
        <f t="shared" ref="D75:D93" si="7">D74-($C$2*((D74+$C$6)/$C$6)*(A75-A74))</f>
        <v>-930.47926006675027</v>
      </c>
    </row>
    <row r="76" spans="1:4" x14ac:dyDescent="0.55000000000000004">
      <c r="A76" s="3">
        <v>134</v>
      </c>
      <c r="B76" s="3">
        <f t="shared" si="6"/>
        <v>-1110</v>
      </c>
      <c r="C76" s="4">
        <f t="shared" si="5"/>
        <v>-1562.25</v>
      </c>
      <c r="D76" s="4">
        <f t="shared" si="7"/>
        <v>-946.52207116574903</v>
      </c>
    </row>
    <row r="77" spans="1:4" x14ac:dyDescent="0.55000000000000004">
      <c r="A77" s="3">
        <v>136</v>
      </c>
      <c r="B77" s="3">
        <f t="shared" si="6"/>
        <v>-1140</v>
      </c>
      <c r="C77" s="4">
        <f t="shared" si="5"/>
        <v>-1599</v>
      </c>
      <c r="D77" s="4">
        <f t="shared" si="7"/>
        <v>-962.32424009826275</v>
      </c>
    </row>
    <row r="78" spans="1:4" x14ac:dyDescent="0.55000000000000004">
      <c r="A78" s="3">
        <v>138</v>
      </c>
      <c r="B78" s="3">
        <f t="shared" si="6"/>
        <v>-1170</v>
      </c>
      <c r="C78" s="4">
        <f t="shared" si="5"/>
        <v>-1635.75</v>
      </c>
      <c r="D78" s="4">
        <f t="shared" si="7"/>
        <v>-977.88937649678883</v>
      </c>
    </row>
    <row r="79" spans="1:4" x14ac:dyDescent="0.55000000000000004">
      <c r="A79" s="3">
        <v>140</v>
      </c>
      <c r="B79" s="3">
        <f t="shared" si="6"/>
        <v>-1200</v>
      </c>
      <c r="C79" s="4">
        <f t="shared" si="5"/>
        <v>-1672.5</v>
      </c>
      <c r="D79" s="4">
        <f t="shared" si="7"/>
        <v>-993.221035849337</v>
      </c>
    </row>
    <row r="80" spans="1:4" x14ac:dyDescent="0.55000000000000004">
      <c r="A80" s="3">
        <v>142</v>
      </c>
      <c r="B80" s="3">
        <f t="shared" si="6"/>
        <v>-1230</v>
      </c>
      <c r="C80" s="4">
        <f t="shared" si="5"/>
        <v>-1709.25</v>
      </c>
      <c r="D80" s="4">
        <f t="shared" si="7"/>
        <v>-1008.322720311597</v>
      </c>
    </row>
    <row r="81" spans="1:4" x14ac:dyDescent="0.55000000000000004">
      <c r="A81" s="3">
        <v>144</v>
      </c>
      <c r="B81" s="3">
        <f t="shared" si="6"/>
        <v>-1260</v>
      </c>
      <c r="C81" s="4">
        <f t="shared" si="5"/>
        <v>-1746</v>
      </c>
      <c r="D81" s="4">
        <f t="shared" si="7"/>
        <v>-1023.1978795069231</v>
      </c>
    </row>
    <row r="82" spans="1:4" x14ac:dyDescent="0.55000000000000004">
      <c r="A82" s="3">
        <v>146</v>
      </c>
      <c r="B82" s="3">
        <f t="shared" si="6"/>
        <v>-1290</v>
      </c>
      <c r="C82" s="4">
        <f t="shared" si="5"/>
        <v>-1782.75</v>
      </c>
      <c r="D82" s="4">
        <f t="shared" si="7"/>
        <v>-1037.8499113143191</v>
      </c>
    </row>
    <row r="83" spans="1:4" x14ac:dyDescent="0.55000000000000004">
      <c r="A83" s="3">
        <v>148</v>
      </c>
      <c r="B83" s="3">
        <f t="shared" si="6"/>
        <v>-1320</v>
      </c>
      <c r="C83" s="4">
        <f t="shared" si="5"/>
        <v>-1819.5</v>
      </c>
      <c r="D83" s="4">
        <f t="shared" si="7"/>
        <v>-1052.2821626446043</v>
      </c>
    </row>
    <row r="84" spans="1:4" x14ac:dyDescent="0.55000000000000004">
      <c r="A84" s="3">
        <v>150</v>
      </c>
      <c r="B84" s="3">
        <f t="shared" si="6"/>
        <v>-1350</v>
      </c>
      <c r="C84" s="4">
        <f t="shared" si="5"/>
        <v>-1856.25</v>
      </c>
      <c r="D84" s="4">
        <f t="shared" si="7"/>
        <v>-1066.4979302049353</v>
      </c>
    </row>
    <row r="85" spans="1:4" x14ac:dyDescent="0.55000000000000004">
      <c r="A85" s="3">
        <v>152</v>
      </c>
      <c r="B85" s="3">
        <f t="shared" si="6"/>
        <v>-1380</v>
      </c>
      <c r="C85" s="4">
        <f t="shared" si="5"/>
        <v>-1893</v>
      </c>
      <c r="D85" s="4">
        <f t="shared" si="7"/>
        <v>-1080.5004612518612</v>
      </c>
    </row>
    <row r="86" spans="1:4" x14ac:dyDescent="0.55000000000000004">
      <c r="A86" s="3">
        <v>154</v>
      </c>
      <c r="B86" s="3">
        <f t="shared" si="6"/>
        <v>-1410</v>
      </c>
      <c r="C86" s="4">
        <f t="shared" si="5"/>
        <v>-1929.75</v>
      </c>
      <c r="D86" s="4">
        <f t="shared" si="7"/>
        <v>-1094.2929543330833</v>
      </c>
    </row>
    <row r="87" spans="1:4" x14ac:dyDescent="0.55000000000000004">
      <c r="A87" s="3">
        <v>156</v>
      </c>
      <c r="B87" s="3">
        <f t="shared" si="6"/>
        <v>-1440</v>
      </c>
      <c r="C87" s="4">
        <f t="shared" si="5"/>
        <v>-1966.5</v>
      </c>
      <c r="D87" s="4">
        <f t="shared" si="7"/>
        <v>-1107.878560018087</v>
      </c>
    </row>
    <row r="88" spans="1:4" x14ac:dyDescent="0.55000000000000004">
      <c r="A88" s="3">
        <v>158</v>
      </c>
      <c r="B88" s="3">
        <f t="shared" si="6"/>
        <v>-1470</v>
      </c>
      <c r="C88" s="4">
        <f t="shared" si="5"/>
        <v>-2003.25</v>
      </c>
      <c r="D88" s="4">
        <f t="shared" si="7"/>
        <v>-1121.2603816178157</v>
      </c>
    </row>
    <row r="89" spans="1:4" x14ac:dyDescent="0.55000000000000004">
      <c r="A89" s="3">
        <v>160</v>
      </c>
      <c r="B89" s="3">
        <f t="shared" si="6"/>
        <v>-1500</v>
      </c>
      <c r="C89" s="4">
        <f t="shared" si="5"/>
        <v>-2040</v>
      </c>
      <c r="D89" s="4">
        <f t="shared" si="7"/>
        <v>-1134.4414758935484</v>
      </c>
    </row>
    <row r="90" spans="1:4" x14ac:dyDescent="0.55000000000000004">
      <c r="A90" s="3">
        <v>162</v>
      </c>
      <c r="B90" s="3">
        <f t="shared" si="6"/>
        <v>-1530</v>
      </c>
      <c r="C90" s="4">
        <f t="shared" si="5"/>
        <v>-2076.75</v>
      </c>
      <c r="D90" s="4">
        <f t="shared" si="7"/>
        <v>-1147.4248537551453</v>
      </c>
    </row>
    <row r="91" spans="1:4" x14ac:dyDescent="0.55000000000000004">
      <c r="A91" s="3">
        <v>164</v>
      </c>
      <c r="B91" s="3">
        <f t="shared" si="6"/>
        <v>-1560</v>
      </c>
      <c r="C91" s="4">
        <f t="shared" si="5"/>
        <v>-2113.5</v>
      </c>
      <c r="D91" s="4">
        <f t="shared" si="7"/>
        <v>-1160.213480948818</v>
      </c>
    </row>
    <row r="92" spans="1:4" x14ac:dyDescent="0.55000000000000004">
      <c r="A92" s="3">
        <v>166</v>
      </c>
      <c r="B92" s="3">
        <f t="shared" si="6"/>
        <v>-1590</v>
      </c>
      <c r="C92" s="4">
        <f t="shared" si="5"/>
        <v>-2150.25</v>
      </c>
      <c r="D92" s="4">
        <f t="shared" si="7"/>
        <v>-1172.8102787345856</v>
      </c>
    </row>
    <row r="93" spans="1:4" x14ac:dyDescent="0.55000000000000004">
      <c r="A93" s="3">
        <v>168</v>
      </c>
      <c r="B93" s="3">
        <f t="shared" si="6"/>
        <v>-1620</v>
      </c>
      <c r="C93" s="4">
        <f t="shared" si="5"/>
        <v>-2187</v>
      </c>
      <c r="D93" s="4">
        <f t="shared" si="7"/>
        <v>-1185.2181245535669</v>
      </c>
    </row>
    <row r="94" spans="1:4" x14ac:dyDescent="0.55000000000000004">
      <c r="A94" s="3"/>
      <c r="B94" s="3"/>
      <c r="C94" s="4"/>
      <c r="D94" s="4"/>
    </row>
    <row r="95" spans="1:4" x14ac:dyDescent="0.55000000000000004">
      <c r="A95" s="3"/>
      <c r="B95" s="3"/>
      <c r="C95" s="4"/>
    </row>
    <row r="96" spans="1:4" x14ac:dyDescent="0.55000000000000004">
      <c r="A96" s="3"/>
      <c r="B96" s="3"/>
      <c r="C96" s="4"/>
    </row>
    <row r="97" spans="1:4" x14ac:dyDescent="0.55000000000000004">
      <c r="A97" s="3"/>
      <c r="B97" s="3"/>
      <c r="C97" s="4"/>
      <c r="D97" s="4"/>
    </row>
    <row r="98" spans="1:4" x14ac:dyDescent="0.55000000000000004">
      <c r="A98" s="3"/>
      <c r="B98" s="3"/>
      <c r="C98" s="4"/>
      <c r="D98" s="4"/>
    </row>
    <row r="99" spans="1:4" x14ac:dyDescent="0.55000000000000004">
      <c r="A99" s="3"/>
      <c r="B99" s="3"/>
      <c r="C99" s="4"/>
      <c r="D99" s="4"/>
    </row>
    <row r="100" spans="1:4" x14ac:dyDescent="0.55000000000000004">
      <c r="A100" s="3"/>
      <c r="B100" s="3"/>
      <c r="C100" s="4"/>
      <c r="D100" s="4"/>
    </row>
    <row r="101" spans="1:4" x14ac:dyDescent="0.55000000000000004">
      <c r="A101" s="3"/>
      <c r="B101" s="3"/>
      <c r="C101" s="4"/>
      <c r="D101" s="4"/>
    </row>
    <row r="102" spans="1:4" x14ac:dyDescent="0.55000000000000004">
      <c r="A102" s="3"/>
      <c r="B102" s="3"/>
      <c r="C102" s="4"/>
      <c r="D102" s="4"/>
    </row>
    <row r="103" spans="1:4" x14ac:dyDescent="0.55000000000000004">
      <c r="A103" s="3"/>
      <c r="B103" s="3"/>
      <c r="C103" s="4"/>
      <c r="D103" s="4"/>
    </row>
    <row r="104" spans="1:4" x14ac:dyDescent="0.55000000000000004">
      <c r="A104" s="3"/>
      <c r="B104" s="3"/>
      <c r="C104" s="4"/>
      <c r="D104" s="4"/>
    </row>
    <row r="105" spans="1:4" x14ac:dyDescent="0.55000000000000004">
      <c r="A105" s="3"/>
      <c r="B105" s="3"/>
      <c r="C105" s="4"/>
      <c r="D105" s="4"/>
    </row>
    <row r="106" spans="1:4" x14ac:dyDescent="0.55000000000000004">
      <c r="D106" s="4"/>
    </row>
    <row r="107" spans="1:4" x14ac:dyDescent="0.55000000000000004">
      <c r="D107" s="4"/>
    </row>
  </sheetData>
  <sheetProtection algorithmName="SHA-512" hashValue="fsZkoJFofWLbzs1JN5HTu3vSBTSkD5nWQSadETVWUrFvaLR1E8+3t4tt/fCKjlH5Q3hZvbWgpsf6jWTnZp5eKw==" saltValue="apFENLg2HBXOg9xMlbQBvg==" spinCount="100000" sheet="1" objects="1" scenarios="1"/>
  <mergeCells count="3">
    <mergeCell ref="N3:T6"/>
    <mergeCell ref="N13:T18"/>
    <mergeCell ref="N23:T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5"/>
  <sheetViews>
    <sheetView zoomScaleNormal="100" workbookViewId="0">
      <selection activeCell="C3" sqref="C3"/>
    </sheetView>
  </sheetViews>
  <sheetFormatPr defaultColWidth="9.15625" defaultRowHeight="14.4" x14ac:dyDescent="0.55000000000000004"/>
  <cols>
    <col min="1" max="1" width="13.26171875" style="1" customWidth="1"/>
    <col min="2" max="2" width="22.62890625" style="2" customWidth="1"/>
    <col min="3" max="3" width="11.15625" style="3" customWidth="1"/>
    <col min="4" max="7" width="9.15625" style="1"/>
    <col min="8" max="8" width="11.68359375" style="1" bestFit="1" customWidth="1"/>
    <col min="9" max="16384" width="9.15625" style="1"/>
  </cols>
  <sheetData>
    <row r="1" spans="1:18" ht="14.7" thickBot="1" x14ac:dyDescent="0.6"/>
    <row r="2" spans="1:18" ht="16.8" x14ac:dyDescent="0.75">
      <c r="B2" s="2" t="s">
        <v>12</v>
      </c>
      <c r="C2" s="11">
        <v>75</v>
      </c>
    </row>
    <row r="3" spans="1:18" ht="16.8" x14ac:dyDescent="0.75">
      <c r="B3" s="2" t="s">
        <v>13</v>
      </c>
      <c r="C3" s="12">
        <v>0.9</v>
      </c>
    </row>
    <row r="4" spans="1:18" x14ac:dyDescent="0.55000000000000004">
      <c r="B4" s="2" t="s">
        <v>15</v>
      </c>
      <c r="C4" s="12">
        <v>5</v>
      </c>
      <c r="M4" s="9" t="s">
        <v>27</v>
      </c>
      <c r="N4" s="9"/>
      <c r="O4" s="9"/>
      <c r="P4" s="9"/>
      <c r="Q4" s="9"/>
      <c r="R4" s="9"/>
    </row>
    <row r="5" spans="1:18" ht="14.7" customHeight="1" thickBot="1" x14ac:dyDescent="0.6">
      <c r="B5" s="2" t="s">
        <v>16</v>
      </c>
      <c r="C5" s="13">
        <v>8</v>
      </c>
      <c r="M5" s="9"/>
      <c r="N5" s="9"/>
      <c r="O5" s="9"/>
      <c r="P5" s="9"/>
      <c r="Q5" s="9"/>
      <c r="R5" s="9"/>
    </row>
    <row r="6" spans="1:18" ht="16.8" x14ac:dyDescent="0.75">
      <c r="B6" s="2" t="s">
        <v>14</v>
      </c>
      <c r="C6" s="3">
        <f>C3*1000</f>
        <v>900</v>
      </c>
      <c r="M6" s="9"/>
      <c r="N6" s="9"/>
      <c r="O6" s="9"/>
      <c r="P6" s="9"/>
      <c r="Q6" s="9"/>
      <c r="R6" s="9"/>
    </row>
    <row r="7" spans="1:18" x14ac:dyDescent="0.55000000000000004">
      <c r="M7" s="9"/>
      <c r="N7" s="9"/>
      <c r="O7" s="9"/>
      <c r="P7" s="9"/>
      <c r="Q7" s="9"/>
      <c r="R7" s="9"/>
    </row>
    <row r="8" spans="1:18" ht="30.9" x14ac:dyDescent="0.55000000000000004">
      <c r="A8" s="8" t="s">
        <v>6</v>
      </c>
      <c r="B8" s="5" t="s">
        <v>29</v>
      </c>
      <c r="C8" s="5" t="s">
        <v>17</v>
      </c>
    </row>
    <row r="9" spans="1:18" x14ac:dyDescent="0.55000000000000004">
      <c r="A9" s="3">
        <v>0</v>
      </c>
      <c r="B9" s="4">
        <f>($C$6/1000)*$C$4*$C$5</f>
        <v>36</v>
      </c>
      <c r="C9" s="4">
        <f>1000*B9/($C$4*$C$5)</f>
        <v>900</v>
      </c>
    </row>
    <row r="10" spans="1:18" x14ac:dyDescent="0.55000000000000004">
      <c r="A10" s="3">
        <v>2</v>
      </c>
      <c r="B10" s="4">
        <f t="shared" ref="B10:B41" si="0">B9-(2*($C$4+$C$5)*(C9*$C$2/1000000))</f>
        <v>34.244999999999997</v>
      </c>
      <c r="C10" s="4">
        <f t="shared" ref="C10:C73" si="1">1000*B10/($C$4*$C$5)</f>
        <v>856.125</v>
      </c>
    </row>
    <row r="11" spans="1:18" x14ac:dyDescent="0.55000000000000004">
      <c r="A11" s="3">
        <v>4</v>
      </c>
      <c r="B11" s="4">
        <f t="shared" si="0"/>
        <v>32.575556249999998</v>
      </c>
      <c r="C11" s="4">
        <f t="shared" si="1"/>
        <v>814.38890624999999</v>
      </c>
    </row>
    <row r="12" spans="1:18" x14ac:dyDescent="0.55000000000000004">
      <c r="A12" s="3">
        <v>6</v>
      </c>
      <c r="B12" s="4">
        <f t="shared" si="0"/>
        <v>30.987497882812498</v>
      </c>
      <c r="C12" s="4">
        <f t="shared" si="1"/>
        <v>774.68744707031249</v>
      </c>
      <c r="M12" s="1" t="s">
        <v>28</v>
      </c>
    </row>
    <row r="13" spans="1:18" x14ac:dyDescent="0.55000000000000004">
      <c r="A13" s="3">
        <v>8</v>
      </c>
      <c r="B13" s="4">
        <f t="shared" si="0"/>
        <v>29.476857361025388</v>
      </c>
      <c r="C13" s="4">
        <f t="shared" si="1"/>
        <v>736.92143402563465</v>
      </c>
    </row>
    <row r="14" spans="1:18" x14ac:dyDescent="0.55000000000000004">
      <c r="A14" s="3">
        <v>10</v>
      </c>
      <c r="B14" s="4">
        <f t="shared" si="0"/>
        <v>28.039860564675401</v>
      </c>
      <c r="C14" s="4">
        <f t="shared" si="1"/>
        <v>700.99651411688501</v>
      </c>
    </row>
    <row r="15" spans="1:18" x14ac:dyDescent="0.55000000000000004">
      <c r="A15" s="3">
        <v>12</v>
      </c>
      <c r="B15" s="4">
        <f t="shared" si="0"/>
        <v>26.672917362147476</v>
      </c>
      <c r="C15" s="4">
        <f t="shared" si="1"/>
        <v>666.82293405368694</v>
      </c>
    </row>
    <row r="16" spans="1:18" x14ac:dyDescent="0.55000000000000004">
      <c r="A16" s="3">
        <v>14</v>
      </c>
      <c r="B16" s="4">
        <f t="shared" si="0"/>
        <v>25.372612640742787</v>
      </c>
      <c r="C16" s="4">
        <f t="shared" si="1"/>
        <v>634.31531601856966</v>
      </c>
    </row>
    <row r="17" spans="1:3" x14ac:dyDescent="0.55000000000000004">
      <c r="A17" s="3">
        <v>16</v>
      </c>
      <c r="B17" s="4">
        <f t="shared" si="0"/>
        <v>24.135697774506575</v>
      </c>
      <c r="C17" s="4">
        <f t="shared" si="1"/>
        <v>603.39244436266438</v>
      </c>
    </row>
    <row r="18" spans="1:3" x14ac:dyDescent="0.55000000000000004">
      <c r="A18" s="3">
        <v>18</v>
      </c>
      <c r="B18" s="4">
        <f t="shared" si="0"/>
        <v>22.95908250799938</v>
      </c>
      <c r="C18" s="4">
        <f t="shared" si="1"/>
        <v>573.97706269998457</v>
      </c>
    </row>
    <row r="19" spans="1:3" x14ac:dyDescent="0.55000000000000004">
      <c r="A19" s="3">
        <v>20</v>
      </c>
      <c r="B19" s="4">
        <f t="shared" si="0"/>
        <v>21.839827235734411</v>
      </c>
      <c r="C19" s="4">
        <f t="shared" si="1"/>
        <v>545.99568089336026</v>
      </c>
    </row>
    <row r="20" spans="1:3" x14ac:dyDescent="0.55000000000000004">
      <c r="A20" s="3">
        <v>22</v>
      </c>
      <c r="B20" s="4">
        <f t="shared" si="0"/>
        <v>20.775135657992358</v>
      </c>
      <c r="C20" s="4">
        <f t="shared" si="1"/>
        <v>519.37839144980899</v>
      </c>
    </row>
    <row r="21" spans="1:3" x14ac:dyDescent="0.55000000000000004">
      <c r="A21" s="3">
        <v>24</v>
      </c>
      <c r="B21" s="4">
        <f t="shared" si="0"/>
        <v>19.762347794665232</v>
      </c>
      <c r="C21" s="4">
        <f t="shared" si="1"/>
        <v>494.05869486663079</v>
      </c>
    </row>
    <row r="22" spans="1:3" x14ac:dyDescent="0.55000000000000004">
      <c r="A22" s="3">
        <v>26</v>
      </c>
      <c r="B22" s="4">
        <f t="shared" si="0"/>
        <v>18.798933339675301</v>
      </c>
      <c r="C22" s="4">
        <f t="shared" si="1"/>
        <v>469.97333349188256</v>
      </c>
    </row>
    <row r="23" spans="1:3" x14ac:dyDescent="0.55000000000000004">
      <c r="A23" s="3">
        <v>28</v>
      </c>
      <c r="B23" s="4">
        <f t="shared" si="0"/>
        <v>17.882485339366131</v>
      </c>
      <c r="C23" s="4">
        <f t="shared" si="1"/>
        <v>447.06213348415332</v>
      </c>
    </row>
    <row r="24" spans="1:3" x14ac:dyDescent="0.55000000000000004">
      <c r="A24" s="3">
        <v>30</v>
      </c>
      <c r="B24" s="4">
        <f t="shared" si="0"/>
        <v>17.010714179072032</v>
      </c>
      <c r="C24" s="4">
        <f t="shared" si="1"/>
        <v>425.26785447680078</v>
      </c>
    </row>
    <row r="25" spans="1:3" x14ac:dyDescent="0.55000000000000004">
      <c r="A25" s="3">
        <v>32</v>
      </c>
      <c r="B25" s="4">
        <f t="shared" si="0"/>
        <v>16.18144186284227</v>
      </c>
      <c r="C25" s="4">
        <f t="shared" si="1"/>
        <v>404.53604657105677</v>
      </c>
    </row>
    <row r="26" spans="1:3" x14ac:dyDescent="0.55000000000000004">
      <c r="A26" s="3">
        <v>34</v>
      </c>
      <c r="B26" s="4">
        <f t="shared" si="0"/>
        <v>15.39259657202871</v>
      </c>
      <c r="C26" s="4">
        <f t="shared" si="1"/>
        <v>384.81491430071776</v>
      </c>
    </row>
    <row r="27" spans="1:3" x14ac:dyDescent="0.55000000000000004">
      <c r="A27" s="3">
        <v>36</v>
      </c>
      <c r="B27" s="4">
        <f t="shared" si="0"/>
        <v>14.64220748914231</v>
      </c>
      <c r="C27" s="4">
        <f t="shared" si="1"/>
        <v>366.05518722855771</v>
      </c>
    </row>
    <row r="28" spans="1:3" x14ac:dyDescent="0.55000000000000004">
      <c r="A28" s="3">
        <v>38</v>
      </c>
      <c r="B28" s="4">
        <f t="shared" si="0"/>
        <v>13.928399874046622</v>
      </c>
      <c r="C28" s="4">
        <f t="shared" si="1"/>
        <v>348.20999685116556</v>
      </c>
    </row>
    <row r="29" spans="1:3" x14ac:dyDescent="0.55000000000000004">
      <c r="A29" s="3">
        <v>40</v>
      </c>
      <c r="B29" s="4">
        <f t="shared" si="0"/>
        <v>13.249390380186849</v>
      </c>
      <c r="C29" s="4">
        <f t="shared" si="1"/>
        <v>331.23475950467122</v>
      </c>
    </row>
    <row r="30" spans="1:3" x14ac:dyDescent="0.55000000000000004">
      <c r="A30" s="3">
        <v>42</v>
      </c>
      <c r="B30" s="4">
        <f t="shared" si="0"/>
        <v>12.603482599152739</v>
      </c>
      <c r="C30" s="4">
        <f t="shared" si="1"/>
        <v>315.08706497881849</v>
      </c>
    </row>
    <row r="31" spans="1:3" x14ac:dyDescent="0.55000000000000004">
      <c r="A31" s="3">
        <v>44</v>
      </c>
      <c r="B31" s="4">
        <f t="shared" si="0"/>
        <v>11.989062822444044</v>
      </c>
      <c r="C31" s="4">
        <f t="shared" si="1"/>
        <v>299.72657056110108</v>
      </c>
    </row>
    <row r="32" spans="1:3" x14ac:dyDescent="0.55000000000000004">
      <c r="A32" s="3">
        <v>46</v>
      </c>
      <c r="B32" s="4">
        <f t="shared" si="0"/>
        <v>11.404596009849897</v>
      </c>
      <c r="C32" s="4">
        <f t="shared" si="1"/>
        <v>285.11490024624743</v>
      </c>
    </row>
    <row r="33" spans="1:3" x14ac:dyDescent="0.55000000000000004">
      <c r="A33" s="3">
        <v>48</v>
      </c>
      <c r="B33" s="4">
        <f t="shared" si="0"/>
        <v>10.848621954369714</v>
      </c>
      <c r="C33" s="4">
        <f t="shared" si="1"/>
        <v>271.21554885924286</v>
      </c>
    </row>
    <row r="34" spans="1:3" x14ac:dyDescent="0.55000000000000004">
      <c r="A34" s="3">
        <v>50</v>
      </c>
      <c r="B34" s="4">
        <f t="shared" si="0"/>
        <v>10.319751634094191</v>
      </c>
      <c r="C34" s="4">
        <f t="shared" si="1"/>
        <v>257.99379085235478</v>
      </c>
    </row>
    <row r="35" spans="1:3" x14ac:dyDescent="0.55000000000000004">
      <c r="A35" s="3">
        <v>52</v>
      </c>
      <c r="B35" s="4">
        <f t="shared" si="0"/>
        <v>9.8166637419320981</v>
      </c>
      <c r="C35" s="4">
        <f t="shared" si="1"/>
        <v>245.41659354830244</v>
      </c>
    </row>
    <row r="36" spans="1:3" x14ac:dyDescent="0.55000000000000004">
      <c r="A36" s="3">
        <v>54</v>
      </c>
      <c r="B36" s="4">
        <f t="shared" si="0"/>
        <v>9.3381013845129086</v>
      </c>
      <c r="C36" s="4">
        <f t="shared" si="1"/>
        <v>233.45253461282272</v>
      </c>
    </row>
    <row r="37" spans="1:3" x14ac:dyDescent="0.55000000000000004">
      <c r="A37" s="3">
        <v>56</v>
      </c>
      <c r="B37" s="4">
        <f t="shared" si="0"/>
        <v>8.8828689420179039</v>
      </c>
      <c r="C37" s="4">
        <f t="shared" si="1"/>
        <v>222.07172355044759</v>
      </c>
    </row>
    <row r="38" spans="1:3" x14ac:dyDescent="0.55000000000000004">
      <c r="A38" s="3">
        <v>58</v>
      </c>
      <c r="B38" s="4">
        <f t="shared" si="0"/>
        <v>8.4498290810945313</v>
      </c>
      <c r="C38" s="4">
        <f t="shared" si="1"/>
        <v>211.24572702736327</v>
      </c>
    </row>
    <row r="39" spans="1:3" x14ac:dyDescent="0.55000000000000004">
      <c r="A39" s="3">
        <v>60</v>
      </c>
      <c r="B39" s="4">
        <f t="shared" si="0"/>
        <v>8.0378999133911737</v>
      </c>
      <c r="C39" s="4">
        <f t="shared" si="1"/>
        <v>200.94749783477934</v>
      </c>
    </row>
    <row r="40" spans="1:3" x14ac:dyDescent="0.55000000000000004">
      <c r="A40" s="3">
        <v>62</v>
      </c>
      <c r="B40" s="4">
        <f t="shared" si="0"/>
        <v>7.6460522926133541</v>
      </c>
      <c r="C40" s="4">
        <f t="shared" si="1"/>
        <v>191.15130731533387</v>
      </c>
    </row>
    <row r="41" spans="1:3" x14ac:dyDescent="0.55000000000000004">
      <c r="A41" s="3">
        <v>64</v>
      </c>
      <c r="B41" s="4">
        <f t="shared" si="0"/>
        <v>7.2733072433484534</v>
      </c>
      <c r="C41" s="4">
        <f t="shared" si="1"/>
        <v>181.83268108371132</v>
      </c>
    </row>
    <row r="42" spans="1:3" x14ac:dyDescent="0.55000000000000004">
      <c r="A42" s="3">
        <v>66</v>
      </c>
      <c r="B42" s="4">
        <f t="shared" ref="B42:B73" si="2">B41-(2*($C$4+$C$5)*(C41*$C$2/1000000))</f>
        <v>6.9187335152352158</v>
      </c>
      <c r="C42" s="4">
        <f t="shared" si="1"/>
        <v>172.9683378808804</v>
      </c>
    </row>
    <row r="43" spans="1:3" x14ac:dyDescent="0.55000000000000004">
      <c r="A43" s="3">
        <v>68</v>
      </c>
      <c r="B43" s="4">
        <f t="shared" si="2"/>
        <v>6.5814452563674992</v>
      </c>
      <c r="C43" s="4">
        <f t="shared" si="1"/>
        <v>164.53613140918748</v>
      </c>
    </row>
    <row r="44" spans="1:3" x14ac:dyDescent="0.55000000000000004">
      <c r="A44" s="3">
        <v>70</v>
      </c>
      <c r="B44" s="4">
        <f t="shared" si="2"/>
        <v>6.2605998001195839</v>
      </c>
      <c r="C44" s="4">
        <f t="shared" si="1"/>
        <v>156.51499500298959</v>
      </c>
    </row>
    <row r="45" spans="1:3" x14ac:dyDescent="0.55000000000000004">
      <c r="A45" s="3">
        <v>72</v>
      </c>
      <c r="B45" s="4">
        <f t="shared" si="2"/>
        <v>5.9553955598637547</v>
      </c>
      <c r="C45" s="4">
        <f t="shared" si="1"/>
        <v>148.88488899659387</v>
      </c>
    </row>
    <row r="46" spans="1:3" x14ac:dyDescent="0.55000000000000004">
      <c r="A46" s="3">
        <v>74</v>
      </c>
      <c r="B46" s="4">
        <f t="shared" si="2"/>
        <v>5.6650700263203966</v>
      </c>
      <c r="C46" s="4">
        <f t="shared" si="1"/>
        <v>141.62675065800991</v>
      </c>
    </row>
    <row r="47" spans="1:3" x14ac:dyDescent="0.55000000000000004">
      <c r="A47" s="3">
        <v>76</v>
      </c>
      <c r="B47" s="4">
        <f t="shared" si="2"/>
        <v>5.3888978625372772</v>
      </c>
      <c r="C47" s="4">
        <f t="shared" si="1"/>
        <v>134.72244656343193</v>
      </c>
    </row>
    <row r="48" spans="1:3" x14ac:dyDescent="0.55000000000000004">
      <c r="A48" s="3">
        <v>78</v>
      </c>
      <c r="B48" s="4">
        <f t="shared" si="2"/>
        <v>5.1261890917385848</v>
      </c>
      <c r="C48" s="4">
        <f t="shared" si="1"/>
        <v>128.15472729346462</v>
      </c>
    </row>
    <row r="49" spans="1:3" x14ac:dyDescent="0.55000000000000004">
      <c r="A49" s="3">
        <v>80</v>
      </c>
      <c r="B49" s="4">
        <f t="shared" si="2"/>
        <v>4.8762873735163286</v>
      </c>
      <c r="C49" s="4">
        <f t="shared" si="1"/>
        <v>121.90718433790821</v>
      </c>
    </row>
    <row r="50" spans="1:3" x14ac:dyDescent="0.55000000000000004">
      <c r="A50" s="3">
        <v>82</v>
      </c>
      <c r="B50" s="4">
        <f t="shared" si="2"/>
        <v>4.6385683640574076</v>
      </c>
      <c r="C50" s="4">
        <f t="shared" si="1"/>
        <v>115.9642091014352</v>
      </c>
    </row>
    <row r="51" spans="1:3" x14ac:dyDescent="0.55000000000000004">
      <c r="A51" s="3">
        <v>84</v>
      </c>
      <c r="B51" s="4">
        <f t="shared" si="2"/>
        <v>4.4124381563096087</v>
      </c>
      <c r="C51" s="4">
        <f t="shared" si="1"/>
        <v>110.31095390774021</v>
      </c>
    </row>
    <row r="52" spans="1:3" x14ac:dyDescent="0.55000000000000004">
      <c r="A52" s="3">
        <v>86</v>
      </c>
      <c r="B52" s="4">
        <f t="shared" si="2"/>
        <v>4.1973317961895154</v>
      </c>
      <c r="C52" s="4">
        <f t="shared" si="1"/>
        <v>104.93329490473789</v>
      </c>
    </row>
    <row r="53" spans="1:3" x14ac:dyDescent="0.55000000000000004">
      <c r="A53" s="3">
        <v>88</v>
      </c>
      <c r="B53" s="4">
        <f t="shared" si="2"/>
        <v>3.9927118711252763</v>
      </c>
      <c r="C53" s="4">
        <f t="shared" si="1"/>
        <v>99.817796778131907</v>
      </c>
    </row>
    <row r="54" spans="1:3" x14ac:dyDescent="0.55000000000000004">
      <c r="A54" s="3">
        <v>90</v>
      </c>
      <c r="B54" s="4">
        <f t="shared" si="2"/>
        <v>3.7980671674079192</v>
      </c>
      <c r="C54" s="4">
        <f t="shared" si="1"/>
        <v>94.951679185197975</v>
      </c>
    </row>
    <row r="55" spans="1:3" x14ac:dyDescent="0.55000000000000004">
      <c r="A55" s="3">
        <v>92</v>
      </c>
      <c r="B55" s="4">
        <f t="shared" si="2"/>
        <v>3.6129113929967831</v>
      </c>
      <c r="C55" s="4">
        <f t="shared" si="1"/>
        <v>90.32278482491958</v>
      </c>
    </row>
    <row r="56" spans="1:3" x14ac:dyDescent="0.55000000000000004">
      <c r="A56" s="3">
        <v>94</v>
      </c>
      <c r="B56" s="4">
        <f t="shared" si="2"/>
        <v>3.4367819625881899</v>
      </c>
      <c r="C56" s="4">
        <f t="shared" si="1"/>
        <v>85.919549064704739</v>
      </c>
    </row>
    <row r="57" spans="1:3" x14ac:dyDescent="0.55000000000000004">
      <c r="A57" s="3">
        <v>96</v>
      </c>
      <c r="B57" s="4">
        <f t="shared" si="2"/>
        <v>3.2692388419120157</v>
      </c>
      <c r="C57" s="4">
        <f t="shared" si="1"/>
        <v>81.730971047800395</v>
      </c>
    </row>
    <row r="58" spans="1:3" x14ac:dyDescent="0.55000000000000004">
      <c r="A58" s="3">
        <v>98</v>
      </c>
      <c r="B58" s="4">
        <f t="shared" si="2"/>
        <v>3.109863448368805</v>
      </c>
      <c r="C58" s="4">
        <f t="shared" si="1"/>
        <v>77.746586209220126</v>
      </c>
    </row>
    <row r="59" spans="1:3" x14ac:dyDescent="0.55000000000000004">
      <c r="A59" s="3">
        <v>100</v>
      </c>
      <c r="B59" s="4">
        <f t="shared" si="2"/>
        <v>2.9582576052608256</v>
      </c>
      <c r="C59" s="4">
        <f t="shared" si="1"/>
        <v>73.956440131520637</v>
      </c>
    </row>
    <row r="60" spans="1:3" x14ac:dyDescent="0.55000000000000004">
      <c r="A60" s="3">
        <v>102</v>
      </c>
      <c r="B60" s="4">
        <f t="shared" si="2"/>
        <v>2.8140425470043602</v>
      </c>
      <c r="C60" s="4">
        <f t="shared" si="1"/>
        <v>70.351063675109003</v>
      </c>
    </row>
    <row r="61" spans="1:3" x14ac:dyDescent="0.55000000000000004">
      <c r="A61" s="3">
        <v>104</v>
      </c>
      <c r="B61" s="4">
        <f t="shared" si="2"/>
        <v>2.6768579728378978</v>
      </c>
      <c r="C61" s="4">
        <f t="shared" si="1"/>
        <v>66.921449320947445</v>
      </c>
    </row>
    <row r="62" spans="1:3" x14ac:dyDescent="0.55000000000000004">
      <c r="A62" s="3">
        <v>106</v>
      </c>
      <c r="B62" s="4">
        <f t="shared" si="2"/>
        <v>2.5463611466620502</v>
      </c>
      <c r="C62" s="4">
        <f t="shared" si="1"/>
        <v>63.659028666551251</v>
      </c>
    </row>
    <row r="63" spans="1:3" x14ac:dyDescent="0.55000000000000004">
      <c r="A63" s="3">
        <v>108</v>
      </c>
      <c r="B63" s="4">
        <f t="shared" si="2"/>
        <v>2.4222260407622751</v>
      </c>
      <c r="C63" s="4">
        <f t="shared" si="1"/>
        <v>60.555651019056882</v>
      </c>
    </row>
    <row r="64" spans="1:3" x14ac:dyDescent="0.55000000000000004">
      <c r="A64" s="3">
        <v>110</v>
      </c>
      <c r="B64" s="4">
        <f t="shared" si="2"/>
        <v>2.3041425212751143</v>
      </c>
      <c r="C64" s="4">
        <f t="shared" si="1"/>
        <v>57.603563031877854</v>
      </c>
    </row>
    <row r="65" spans="1:3" x14ac:dyDescent="0.55000000000000004">
      <c r="A65" s="3">
        <v>112</v>
      </c>
      <c r="B65" s="4">
        <f t="shared" si="2"/>
        <v>2.1918155733629523</v>
      </c>
      <c r="C65" s="4">
        <f t="shared" si="1"/>
        <v>54.795389334073811</v>
      </c>
    </row>
    <row r="66" spans="1:3" x14ac:dyDescent="0.55000000000000004">
      <c r="A66" s="3">
        <v>114</v>
      </c>
      <c r="B66" s="4">
        <f t="shared" si="2"/>
        <v>2.0849645641615084</v>
      </c>
      <c r="C66" s="4">
        <f t="shared" si="1"/>
        <v>52.124114104037709</v>
      </c>
    </row>
    <row r="67" spans="1:3" x14ac:dyDescent="0.55000000000000004">
      <c r="A67" s="3">
        <v>116</v>
      </c>
      <c r="B67" s="4">
        <f t="shared" si="2"/>
        <v>1.9833225416586349</v>
      </c>
      <c r="C67" s="4">
        <f t="shared" si="1"/>
        <v>49.583063541465876</v>
      </c>
    </row>
    <row r="68" spans="1:3" x14ac:dyDescent="0.55000000000000004">
      <c r="A68" s="3">
        <v>118</v>
      </c>
      <c r="B68" s="4">
        <f t="shared" si="2"/>
        <v>1.8866355677527764</v>
      </c>
      <c r="C68" s="4">
        <f t="shared" si="1"/>
        <v>47.16588919381941</v>
      </c>
    </row>
    <row r="69" spans="1:3" x14ac:dyDescent="0.55000000000000004">
      <c r="A69" s="3">
        <v>120</v>
      </c>
      <c r="B69" s="4">
        <f t="shared" si="2"/>
        <v>1.7946620838248286</v>
      </c>
      <c r="C69" s="4">
        <f t="shared" si="1"/>
        <v>44.866552095620719</v>
      </c>
    </row>
    <row r="70" spans="1:3" x14ac:dyDescent="0.55000000000000004">
      <c r="A70" s="3">
        <v>122</v>
      </c>
      <c r="B70" s="4">
        <f t="shared" si="2"/>
        <v>1.7071723072383682</v>
      </c>
      <c r="C70" s="4">
        <f t="shared" si="1"/>
        <v>42.679307680959205</v>
      </c>
    </row>
    <row r="71" spans="1:3" x14ac:dyDescent="0.55000000000000004">
      <c r="A71" s="3">
        <v>124</v>
      </c>
      <c r="B71" s="4">
        <f t="shared" si="2"/>
        <v>1.6239476572604978</v>
      </c>
      <c r="C71" s="4">
        <f t="shared" si="1"/>
        <v>40.598691431512449</v>
      </c>
    </row>
    <row r="72" spans="1:3" x14ac:dyDescent="0.55000000000000004">
      <c r="A72" s="3">
        <v>126</v>
      </c>
      <c r="B72" s="4">
        <f t="shared" si="2"/>
        <v>1.5447802089690486</v>
      </c>
      <c r="C72" s="4">
        <f t="shared" si="1"/>
        <v>38.619505224226216</v>
      </c>
    </row>
    <row r="73" spans="1:3" x14ac:dyDescent="0.55000000000000004">
      <c r="A73" s="3">
        <v>128</v>
      </c>
      <c r="B73" s="4">
        <f t="shared" si="2"/>
        <v>1.4694721737818075</v>
      </c>
      <c r="C73" s="4">
        <f t="shared" si="1"/>
        <v>36.736804344545185</v>
      </c>
    </row>
    <row r="74" spans="1:3" x14ac:dyDescent="0.55000000000000004">
      <c r="A74" s="3">
        <v>130</v>
      </c>
      <c r="B74" s="4">
        <f t="shared" ref="B74:B93" si="3">B73-(2*($C$4+$C$5)*(C73*$C$2/1000000))</f>
        <v>1.3978354053099444</v>
      </c>
      <c r="C74" s="4">
        <f t="shared" ref="C74:C93" si="4">1000*B74/($C$4*$C$5)</f>
        <v>34.945885132748614</v>
      </c>
    </row>
    <row r="75" spans="1:3" x14ac:dyDescent="0.55000000000000004">
      <c r="A75" s="3">
        <v>132</v>
      </c>
      <c r="B75" s="4">
        <f t="shared" si="3"/>
        <v>1.3296909293010846</v>
      </c>
      <c r="C75" s="4">
        <f t="shared" si="4"/>
        <v>33.242273232527118</v>
      </c>
    </row>
    <row r="76" spans="1:3" x14ac:dyDescent="0.55000000000000004">
      <c r="A76" s="3">
        <v>134</v>
      </c>
      <c r="B76" s="4">
        <f t="shared" si="3"/>
        <v>1.2648684964976566</v>
      </c>
      <c r="C76" s="4">
        <f t="shared" si="4"/>
        <v>31.621712412441418</v>
      </c>
    </row>
    <row r="77" spans="1:3" x14ac:dyDescent="0.55000000000000004">
      <c r="A77" s="3">
        <v>136</v>
      </c>
      <c r="B77" s="4">
        <f t="shared" si="3"/>
        <v>1.2032061572933959</v>
      </c>
      <c r="C77" s="4">
        <f t="shared" si="4"/>
        <v>30.080153932334895</v>
      </c>
    </row>
    <row r="78" spans="1:3" x14ac:dyDescent="0.55000000000000004">
      <c r="A78" s="3">
        <v>138</v>
      </c>
      <c r="B78" s="4">
        <f t="shared" si="3"/>
        <v>1.1445498571253427</v>
      </c>
      <c r="C78" s="4">
        <f t="shared" si="4"/>
        <v>28.613746428133567</v>
      </c>
    </row>
    <row r="79" spans="1:3" x14ac:dyDescent="0.55000000000000004">
      <c r="A79" s="3">
        <v>140</v>
      </c>
      <c r="B79" s="4">
        <f t="shared" si="3"/>
        <v>1.0887530515904822</v>
      </c>
      <c r="C79" s="4">
        <f t="shared" si="4"/>
        <v>27.218826289762056</v>
      </c>
    </row>
    <row r="80" spans="1:3" x14ac:dyDescent="0.55000000000000004">
      <c r="A80" s="3">
        <v>142</v>
      </c>
      <c r="B80" s="4">
        <f t="shared" si="3"/>
        <v>1.0356763403254461</v>
      </c>
      <c r="C80" s="4">
        <f t="shared" si="4"/>
        <v>25.891908508136151</v>
      </c>
    </row>
    <row r="81" spans="1:3" x14ac:dyDescent="0.55000000000000004">
      <c r="A81" s="3">
        <v>144</v>
      </c>
      <c r="B81" s="4">
        <f t="shared" si="3"/>
        <v>0.98518711873458065</v>
      </c>
      <c r="C81" s="4">
        <f t="shared" si="4"/>
        <v>24.629677968364515</v>
      </c>
    </row>
    <row r="82" spans="1:3" x14ac:dyDescent="0.55000000000000004">
      <c r="A82" s="3">
        <v>146</v>
      </c>
      <c r="B82" s="4">
        <f t="shared" si="3"/>
        <v>0.93715924669626982</v>
      </c>
      <c r="C82" s="4">
        <f t="shared" si="4"/>
        <v>23.428981167406747</v>
      </c>
    </row>
    <row r="83" spans="1:3" x14ac:dyDescent="0.55000000000000004">
      <c r="A83" s="3">
        <v>148</v>
      </c>
      <c r="B83" s="4">
        <f t="shared" si="3"/>
        <v>0.89147273341982669</v>
      </c>
      <c r="C83" s="4">
        <f t="shared" si="4"/>
        <v>22.286818335495667</v>
      </c>
    </row>
    <row r="84" spans="1:3" x14ac:dyDescent="0.55000000000000004">
      <c r="A84" s="3">
        <v>150</v>
      </c>
      <c r="B84" s="4">
        <f t="shared" si="3"/>
        <v>0.8480134376656101</v>
      </c>
      <c r="C84" s="4">
        <f t="shared" si="4"/>
        <v>21.200335941640255</v>
      </c>
    </row>
    <row r="85" spans="1:3" x14ac:dyDescent="0.55000000000000004">
      <c r="A85" s="3">
        <v>152</v>
      </c>
      <c r="B85" s="4">
        <f t="shared" si="3"/>
        <v>0.80667278257941155</v>
      </c>
      <c r="C85" s="4">
        <f t="shared" si="4"/>
        <v>20.166819564485287</v>
      </c>
    </row>
    <row r="86" spans="1:3" x14ac:dyDescent="0.55000000000000004">
      <c r="A86" s="3">
        <v>154</v>
      </c>
      <c r="B86" s="4">
        <f t="shared" si="3"/>
        <v>0.76734748442866529</v>
      </c>
      <c r="C86" s="4">
        <f t="shared" si="4"/>
        <v>19.183687110716633</v>
      </c>
    </row>
    <row r="87" spans="1:3" x14ac:dyDescent="0.55000000000000004">
      <c r="A87" s="3">
        <v>156</v>
      </c>
      <c r="B87" s="4">
        <f t="shared" si="3"/>
        <v>0.72993929456276785</v>
      </c>
      <c r="C87" s="4">
        <f t="shared" si="4"/>
        <v>18.248482364069197</v>
      </c>
    </row>
    <row r="88" spans="1:3" x14ac:dyDescent="0.55000000000000004">
      <c r="A88" s="3">
        <v>158</v>
      </c>
      <c r="B88" s="4">
        <f t="shared" si="3"/>
        <v>0.69435475395283297</v>
      </c>
      <c r="C88" s="4">
        <f t="shared" si="4"/>
        <v>17.358868848820826</v>
      </c>
    </row>
    <row r="89" spans="1:3" x14ac:dyDescent="0.55000000000000004">
      <c r="A89" s="3">
        <v>160</v>
      </c>
      <c r="B89" s="4">
        <f t="shared" si="3"/>
        <v>0.66050495969763234</v>
      </c>
      <c r="C89" s="4">
        <f t="shared" si="4"/>
        <v>16.512623992440808</v>
      </c>
    </row>
    <row r="90" spans="1:3" x14ac:dyDescent="0.55000000000000004">
      <c r="A90" s="3">
        <v>162</v>
      </c>
      <c r="B90" s="4">
        <f t="shared" si="3"/>
        <v>0.62830534291237272</v>
      </c>
      <c r="C90" s="4">
        <f t="shared" si="4"/>
        <v>15.707633572809318</v>
      </c>
    </row>
    <row r="91" spans="1:3" x14ac:dyDescent="0.55000000000000004">
      <c r="A91" s="3">
        <v>164</v>
      </c>
      <c r="B91" s="4">
        <f t="shared" si="3"/>
        <v>0.59767545744539452</v>
      </c>
      <c r="C91" s="4">
        <f t="shared" si="4"/>
        <v>14.941886436134862</v>
      </c>
    </row>
    <row r="92" spans="1:3" x14ac:dyDescent="0.55000000000000004">
      <c r="A92" s="3">
        <v>166</v>
      </c>
      <c r="B92" s="4">
        <f t="shared" si="3"/>
        <v>0.56853877889493154</v>
      </c>
      <c r="C92" s="4">
        <f t="shared" si="4"/>
        <v>14.213469472373287</v>
      </c>
    </row>
    <row r="93" spans="1:3" x14ac:dyDescent="0.55000000000000004">
      <c r="A93" s="3">
        <v>168</v>
      </c>
      <c r="B93" s="4">
        <f t="shared" si="3"/>
        <v>0.54082251342380361</v>
      </c>
      <c r="C93" s="4">
        <f t="shared" si="4"/>
        <v>13.52056283559509</v>
      </c>
    </row>
    <row r="94" spans="1:3" x14ac:dyDescent="0.55000000000000004">
      <c r="A94" s="3"/>
      <c r="B94" s="3"/>
      <c r="C94" s="4"/>
    </row>
    <row r="95" spans="1:3" x14ac:dyDescent="0.55000000000000004">
      <c r="A95" s="3"/>
      <c r="B95" s="3"/>
      <c r="C95" s="4"/>
    </row>
    <row r="96" spans="1:3" x14ac:dyDescent="0.55000000000000004">
      <c r="A96" s="3"/>
      <c r="B96" s="3"/>
      <c r="C96" s="4"/>
    </row>
    <row r="97" spans="1:3" x14ac:dyDescent="0.55000000000000004">
      <c r="A97" s="3"/>
      <c r="B97" s="3"/>
      <c r="C97" s="4"/>
    </row>
    <row r="98" spans="1:3" x14ac:dyDescent="0.55000000000000004">
      <c r="A98" s="3"/>
      <c r="B98" s="3"/>
      <c r="C98" s="4"/>
    </row>
    <row r="99" spans="1:3" x14ac:dyDescent="0.55000000000000004">
      <c r="A99" s="3"/>
      <c r="B99" s="3"/>
      <c r="C99" s="4"/>
    </row>
    <row r="100" spans="1:3" x14ac:dyDescent="0.55000000000000004">
      <c r="A100" s="3"/>
      <c r="B100" s="3"/>
      <c r="C100" s="4"/>
    </row>
    <row r="101" spans="1:3" x14ac:dyDescent="0.55000000000000004">
      <c r="A101" s="3"/>
      <c r="B101" s="3"/>
      <c r="C101" s="4"/>
    </row>
    <row r="102" spans="1:3" x14ac:dyDescent="0.55000000000000004">
      <c r="A102" s="3"/>
      <c r="B102" s="3"/>
      <c r="C102" s="4"/>
    </row>
    <row r="103" spans="1:3" x14ac:dyDescent="0.55000000000000004">
      <c r="A103" s="3"/>
      <c r="B103" s="3"/>
      <c r="C103" s="4"/>
    </row>
    <row r="104" spans="1:3" x14ac:dyDescent="0.55000000000000004">
      <c r="A104" s="3"/>
      <c r="B104" s="3"/>
      <c r="C104" s="4"/>
    </row>
    <row r="105" spans="1:3" x14ac:dyDescent="0.55000000000000004">
      <c r="A105" s="3"/>
      <c r="B105" s="3"/>
      <c r="C105" s="4"/>
    </row>
  </sheetData>
  <sheetProtection algorithmName="SHA-512" hashValue="cTLJUw4g5hNi09R2FvBe8zCC5lSEJC1fvyz765OUGvEffOlm/Km3wzRWr5jhKi3id+O124xLJ9bUWnVWZXBKgQ==" saltValue="/DKFh+nv+uXqN7PCFy/GCw==" spinCount="100000" sheet="1" objects="1" scenarios="1"/>
  <mergeCells count="1">
    <mergeCell ref="M4:R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3"/>
  <sheetViews>
    <sheetView tabSelected="1" zoomScaleNormal="100" workbookViewId="0">
      <selection activeCell="E4" sqref="E4"/>
    </sheetView>
  </sheetViews>
  <sheetFormatPr defaultColWidth="9.15625" defaultRowHeight="14.4" x14ac:dyDescent="0.55000000000000004"/>
  <cols>
    <col min="1" max="1" width="9.68359375" style="1" customWidth="1"/>
    <col min="2" max="2" width="12.734375" style="2" customWidth="1"/>
    <col min="3" max="3" width="11.5234375" style="3" hidden="1" customWidth="1"/>
    <col min="4" max="5" width="12.26171875" style="1" customWidth="1"/>
    <col min="6" max="16384" width="9.15625" style="1"/>
  </cols>
  <sheetData>
    <row r="1" spans="1:22" ht="14.7" thickBot="1" x14ac:dyDescent="0.6"/>
    <row r="2" spans="1:22" x14ac:dyDescent="0.55000000000000004">
      <c r="D2" s="2" t="s">
        <v>18</v>
      </c>
      <c r="E2" s="11">
        <v>15</v>
      </c>
    </row>
    <row r="3" spans="1:22" x14ac:dyDescent="0.55000000000000004">
      <c r="D3" s="2" t="s">
        <v>19</v>
      </c>
      <c r="E3" s="12">
        <v>1</v>
      </c>
    </row>
    <row r="4" spans="1:22" ht="16.8" x14ac:dyDescent="0.75">
      <c r="D4" s="2" t="s">
        <v>1</v>
      </c>
      <c r="E4" s="12">
        <v>0.75</v>
      </c>
      <c r="P4" s="9"/>
      <c r="Q4" s="9"/>
      <c r="R4" s="9"/>
      <c r="S4" s="9"/>
      <c r="T4" s="9"/>
      <c r="U4" s="9"/>
      <c r="V4" s="9"/>
    </row>
    <row r="5" spans="1:22" ht="16.8" x14ac:dyDescent="0.75">
      <c r="D5" s="2" t="s">
        <v>4</v>
      </c>
      <c r="E5" s="12">
        <v>2</v>
      </c>
      <c r="P5" s="9"/>
      <c r="Q5" s="9"/>
      <c r="R5" s="9"/>
      <c r="S5" s="9"/>
      <c r="T5" s="9"/>
      <c r="U5" s="9"/>
      <c r="V5" s="9"/>
    </row>
    <row r="6" spans="1:22" x14ac:dyDescent="0.55000000000000004">
      <c r="D6" s="2" t="s">
        <v>21</v>
      </c>
      <c r="E6" s="12">
        <v>2</v>
      </c>
      <c r="P6" s="6"/>
      <c r="Q6" s="6"/>
      <c r="R6" s="6"/>
      <c r="S6" s="6"/>
      <c r="T6" s="6"/>
      <c r="U6" s="6"/>
      <c r="V6" s="6"/>
    </row>
    <row r="7" spans="1:22" ht="14.7" thickBot="1" x14ac:dyDescent="0.6">
      <c r="D7" s="2" t="s">
        <v>22</v>
      </c>
      <c r="E7" s="13">
        <v>20</v>
      </c>
      <c r="P7" s="6"/>
      <c r="Q7" s="6"/>
      <c r="R7" s="6"/>
      <c r="S7" s="6"/>
      <c r="T7" s="6"/>
      <c r="U7" s="6"/>
      <c r="V7" s="6"/>
    </row>
    <row r="8" spans="1:22" x14ac:dyDescent="0.55000000000000004">
      <c r="D8" s="2" t="s">
        <v>20</v>
      </c>
      <c r="E8" s="3">
        <f>E2/E3</f>
        <v>15</v>
      </c>
      <c r="P8" s="6"/>
      <c r="Q8" s="6"/>
      <c r="R8" s="6"/>
      <c r="S8" s="6"/>
      <c r="T8" s="6"/>
      <c r="U8" s="6"/>
      <c r="V8" s="6"/>
    </row>
    <row r="9" spans="1:22" ht="16.8" x14ac:dyDescent="0.75">
      <c r="D9" s="2" t="s">
        <v>3</v>
      </c>
      <c r="E9" s="3">
        <f>E4*1000</f>
        <v>750</v>
      </c>
      <c r="P9" s="6"/>
      <c r="Q9" s="6"/>
      <c r="R9" s="6"/>
      <c r="S9" s="6"/>
      <c r="T9" s="6"/>
      <c r="U9" s="6"/>
      <c r="V9" s="6"/>
    </row>
    <row r="10" spans="1:22" ht="16.8" x14ac:dyDescent="0.75">
      <c r="D10" s="2" t="s">
        <v>5</v>
      </c>
      <c r="E10" s="3">
        <f>E5*1000</f>
        <v>2000</v>
      </c>
      <c r="P10" s="7"/>
      <c r="Q10" s="7"/>
      <c r="R10" s="7"/>
      <c r="S10" s="7"/>
      <c r="T10" s="7"/>
      <c r="U10" s="7"/>
      <c r="V10" s="7"/>
    </row>
    <row r="11" spans="1:22" x14ac:dyDescent="0.55000000000000004">
      <c r="D11" s="2" t="s">
        <v>23</v>
      </c>
      <c r="E11" s="3">
        <f>E6*E7</f>
        <v>40</v>
      </c>
      <c r="P11" s="7"/>
      <c r="Q11" s="7"/>
      <c r="R11" s="7"/>
      <c r="S11" s="7"/>
      <c r="T11" s="7"/>
      <c r="U11" s="7"/>
      <c r="V11" s="7"/>
    </row>
    <row r="12" spans="1:22" x14ac:dyDescent="0.55000000000000004">
      <c r="D12" s="2" t="s">
        <v>24</v>
      </c>
      <c r="E12" s="3">
        <f>E11*(E9/1000)</f>
        <v>30</v>
      </c>
      <c r="P12" s="7"/>
      <c r="Q12" s="7"/>
      <c r="R12" s="7"/>
      <c r="S12" s="7"/>
      <c r="T12" s="7"/>
      <c r="U12" s="7"/>
      <c r="V12" s="7"/>
    </row>
    <row r="13" spans="1:22" x14ac:dyDescent="0.55000000000000004">
      <c r="P13" s="6"/>
      <c r="Q13" s="6"/>
      <c r="R13" s="6"/>
      <c r="S13" s="6"/>
      <c r="T13" s="6"/>
      <c r="U13" s="6"/>
      <c r="V13" s="6"/>
    </row>
    <row r="14" spans="1:22" ht="43.2" x14ac:dyDescent="0.55000000000000004">
      <c r="A14" s="5" t="s">
        <v>6</v>
      </c>
      <c r="B14" s="5" t="s">
        <v>31</v>
      </c>
      <c r="C14" s="5" t="s">
        <v>25</v>
      </c>
      <c r="D14" s="5" t="s">
        <v>32</v>
      </c>
      <c r="E14" s="5" t="s">
        <v>30</v>
      </c>
      <c r="P14" s="6"/>
      <c r="Q14" s="6"/>
      <c r="R14" s="6"/>
      <c r="S14" s="6"/>
      <c r="T14" s="6"/>
      <c r="U14" s="6"/>
      <c r="V14" s="6"/>
    </row>
    <row r="15" spans="1:22" x14ac:dyDescent="0.55000000000000004">
      <c r="A15" s="3">
        <v>0</v>
      </c>
      <c r="B15" s="4">
        <f>$E$9</f>
        <v>750</v>
      </c>
      <c r="C15" s="4">
        <f>($E$9/1000)*$E$6*E7</f>
        <v>30</v>
      </c>
      <c r="D15" s="4">
        <f>E9</f>
        <v>750</v>
      </c>
      <c r="E15" s="4">
        <f>E9</f>
        <v>750</v>
      </c>
    </row>
    <row r="16" spans="1:22" x14ac:dyDescent="0.55000000000000004">
      <c r="A16" s="3">
        <v>2</v>
      </c>
      <c r="B16" s="4">
        <f>$E$9-(($E$2*((B15+$E$10)/$E$10)*(A16-A15)))</f>
        <v>708.75</v>
      </c>
      <c r="C16" s="4">
        <f t="shared" ref="C16:C47" si="0">C15-(2*($E$6+$E$7)*(D15*$E$8/1000000))</f>
        <v>29.504999999999999</v>
      </c>
      <c r="D16" s="4">
        <f t="shared" ref="D16:D47" si="1">1000*(C16/$E$11)</f>
        <v>737.625</v>
      </c>
      <c r="E16" s="4">
        <f t="shared" ref="E16:E80" si="2">E15-(B15-B16)-(D15-D16)</f>
        <v>696.375</v>
      </c>
    </row>
    <row r="17" spans="1:22" x14ac:dyDescent="0.55000000000000004">
      <c r="A17" s="3">
        <v>4</v>
      </c>
      <c r="B17" s="4">
        <f t="shared" ref="B17:B48" si="3">B16-($E$2*((B16+$E$10)/$E$10)*(A17-A16))</f>
        <v>668.11874999999998</v>
      </c>
      <c r="C17" s="4">
        <f t="shared" si="0"/>
        <v>29.018167500000001</v>
      </c>
      <c r="D17" s="4">
        <f t="shared" si="1"/>
        <v>725.45418749999999</v>
      </c>
      <c r="E17" s="4">
        <f t="shared" si="2"/>
        <v>643.57293749999997</v>
      </c>
    </row>
    <row r="18" spans="1:22" x14ac:dyDescent="0.55000000000000004">
      <c r="A18" s="3">
        <v>6</v>
      </c>
      <c r="B18" s="4">
        <f t="shared" si="3"/>
        <v>628.09696874999997</v>
      </c>
      <c r="C18" s="4">
        <f t="shared" si="0"/>
        <v>28.53936773625</v>
      </c>
      <c r="D18" s="4">
        <f t="shared" si="1"/>
        <v>713.48419340625003</v>
      </c>
      <c r="E18" s="4">
        <f t="shared" si="2"/>
        <v>591.58116215625</v>
      </c>
    </row>
    <row r="19" spans="1:22" x14ac:dyDescent="0.55000000000000004">
      <c r="A19" s="3">
        <v>8</v>
      </c>
      <c r="B19" s="4">
        <f t="shared" si="3"/>
        <v>588.67551421874998</v>
      </c>
      <c r="C19" s="4">
        <f t="shared" si="0"/>
        <v>28.068468168601875</v>
      </c>
      <c r="D19" s="4">
        <f t="shared" si="1"/>
        <v>701.71170421504689</v>
      </c>
      <c r="E19" s="4">
        <f t="shared" si="2"/>
        <v>540.38721843379687</v>
      </c>
      <c r="P19" s="10"/>
      <c r="Q19" s="10"/>
      <c r="R19" s="10"/>
      <c r="S19" s="10"/>
      <c r="T19" s="10"/>
      <c r="U19" s="10"/>
      <c r="V19" s="10"/>
    </row>
    <row r="20" spans="1:22" x14ac:dyDescent="0.55000000000000004">
      <c r="A20" s="3">
        <v>10</v>
      </c>
      <c r="B20" s="4">
        <f t="shared" si="3"/>
        <v>549.84538150546871</v>
      </c>
      <c r="C20" s="4">
        <f t="shared" si="0"/>
        <v>27.605338443819942</v>
      </c>
      <c r="D20" s="4">
        <f t="shared" si="1"/>
        <v>690.13346109549855</v>
      </c>
      <c r="E20" s="4">
        <f t="shared" si="2"/>
        <v>489.97884260096725</v>
      </c>
      <c r="P20" s="10"/>
      <c r="Q20" s="10"/>
      <c r="R20" s="10"/>
      <c r="S20" s="10"/>
      <c r="T20" s="10"/>
      <c r="U20" s="10"/>
      <c r="V20" s="10"/>
    </row>
    <row r="21" spans="1:22" x14ac:dyDescent="0.55000000000000004">
      <c r="A21" s="3">
        <v>12</v>
      </c>
      <c r="B21" s="4">
        <f t="shared" si="3"/>
        <v>511.5977007828867</v>
      </c>
      <c r="C21" s="4">
        <f t="shared" si="0"/>
        <v>27.149850359496913</v>
      </c>
      <c r="D21" s="4">
        <f t="shared" si="1"/>
        <v>678.74625898742283</v>
      </c>
      <c r="E21" s="4">
        <f t="shared" si="2"/>
        <v>440.34395977030954</v>
      </c>
      <c r="P21" s="10"/>
      <c r="Q21" s="10"/>
      <c r="R21" s="10"/>
      <c r="S21" s="10"/>
      <c r="T21" s="10"/>
      <c r="U21" s="10"/>
      <c r="V21" s="10"/>
    </row>
    <row r="22" spans="1:22" x14ac:dyDescent="0.55000000000000004">
      <c r="A22" s="3">
        <v>14</v>
      </c>
      <c r="B22" s="4">
        <f t="shared" si="3"/>
        <v>473.92373527114341</v>
      </c>
      <c r="C22" s="4">
        <f t="shared" si="0"/>
        <v>26.701877828565213</v>
      </c>
      <c r="D22" s="4">
        <f t="shared" si="1"/>
        <v>667.54694571413029</v>
      </c>
      <c r="E22" s="4">
        <f t="shared" si="2"/>
        <v>391.4706809852737</v>
      </c>
      <c r="P22" s="10"/>
      <c r="Q22" s="10"/>
      <c r="R22" s="10"/>
      <c r="S22" s="10"/>
      <c r="T22" s="10"/>
      <c r="U22" s="10"/>
      <c r="V22" s="10"/>
    </row>
    <row r="23" spans="1:22" ht="14.4" customHeight="1" x14ac:dyDescent="0.55000000000000004">
      <c r="A23" s="3">
        <v>16</v>
      </c>
      <c r="B23" s="4">
        <f t="shared" si="3"/>
        <v>436.81487924207624</v>
      </c>
      <c r="C23" s="4">
        <f t="shared" si="0"/>
        <v>26.261296844393886</v>
      </c>
      <c r="D23" s="4">
        <f t="shared" si="1"/>
        <v>656.53242110984706</v>
      </c>
      <c r="E23" s="4">
        <f t="shared" si="2"/>
        <v>343.34730035192331</v>
      </c>
      <c r="G23" s="9" t="s">
        <v>26</v>
      </c>
      <c r="H23" s="9"/>
      <c r="I23" s="9"/>
      <c r="J23" s="9"/>
      <c r="K23" s="9"/>
      <c r="L23" s="9"/>
      <c r="M23" s="9"/>
      <c r="P23" s="10"/>
      <c r="Q23" s="10"/>
      <c r="R23" s="10"/>
      <c r="S23" s="10"/>
      <c r="T23" s="10"/>
      <c r="U23" s="10"/>
      <c r="V23" s="10"/>
    </row>
    <row r="24" spans="1:22" x14ac:dyDescent="0.55000000000000004">
      <c r="A24" s="3">
        <v>18</v>
      </c>
      <c r="B24" s="4">
        <f t="shared" si="3"/>
        <v>400.26265605344508</v>
      </c>
      <c r="C24" s="4">
        <f t="shared" si="0"/>
        <v>25.827985446461387</v>
      </c>
      <c r="D24" s="4">
        <f t="shared" si="1"/>
        <v>645.69963616153473</v>
      </c>
      <c r="E24" s="4">
        <f t="shared" si="2"/>
        <v>295.96229221497981</v>
      </c>
      <c r="G24" s="9"/>
      <c r="H24" s="9"/>
      <c r="I24" s="9"/>
      <c r="J24" s="9"/>
      <c r="K24" s="9"/>
      <c r="L24" s="9"/>
      <c r="M24" s="9"/>
      <c r="P24" s="10"/>
      <c r="Q24" s="10"/>
      <c r="R24" s="10"/>
      <c r="S24" s="10"/>
      <c r="T24" s="10"/>
      <c r="U24" s="10"/>
      <c r="V24" s="10"/>
    </row>
    <row r="25" spans="1:22" x14ac:dyDescent="0.55000000000000004">
      <c r="A25" s="3">
        <v>20</v>
      </c>
      <c r="B25" s="4">
        <f t="shared" si="3"/>
        <v>364.25871621264344</v>
      </c>
      <c r="C25" s="4">
        <f t="shared" si="0"/>
        <v>25.401823686594774</v>
      </c>
      <c r="D25" s="4">
        <f t="shared" si="1"/>
        <v>635.04559216486928</v>
      </c>
      <c r="E25" s="4">
        <f t="shared" si="2"/>
        <v>249.30430837751271</v>
      </c>
      <c r="G25" s="9"/>
      <c r="H25" s="9"/>
      <c r="I25" s="9"/>
      <c r="J25" s="9"/>
      <c r="K25" s="9"/>
      <c r="L25" s="9"/>
      <c r="M25" s="9"/>
    </row>
    <row r="26" spans="1:22" x14ac:dyDescent="0.55000000000000004">
      <c r="A26" s="3">
        <v>22</v>
      </c>
      <c r="B26" s="4">
        <f t="shared" si="3"/>
        <v>328.7948354694538</v>
      </c>
      <c r="C26" s="4">
        <f t="shared" si="0"/>
        <v>24.982693595765962</v>
      </c>
      <c r="D26" s="4">
        <f t="shared" si="1"/>
        <v>624.56733989414909</v>
      </c>
      <c r="E26" s="4">
        <f t="shared" si="2"/>
        <v>203.36217536360289</v>
      </c>
      <c r="G26" s="9"/>
      <c r="H26" s="9"/>
      <c r="I26" s="9"/>
      <c r="J26" s="9"/>
      <c r="K26" s="9"/>
      <c r="L26" s="9"/>
      <c r="M26" s="9"/>
    </row>
    <row r="27" spans="1:22" x14ac:dyDescent="0.55000000000000004">
      <c r="A27" s="3">
        <v>24</v>
      </c>
      <c r="B27" s="4">
        <f t="shared" si="3"/>
        <v>293.86291293741198</v>
      </c>
      <c r="C27" s="4">
        <f t="shared" si="0"/>
        <v>24.570479151435823</v>
      </c>
      <c r="D27" s="4">
        <f t="shared" si="1"/>
        <v>614.26197878589562</v>
      </c>
      <c r="E27" s="4">
        <f t="shared" si="2"/>
        <v>158.1248917233076</v>
      </c>
    </row>
    <row r="28" spans="1:22" x14ac:dyDescent="0.55000000000000004">
      <c r="A28" s="3">
        <v>26</v>
      </c>
      <c r="B28" s="4">
        <f t="shared" si="3"/>
        <v>259.45496924335077</v>
      </c>
      <c r="C28" s="4">
        <f t="shared" si="0"/>
        <v>24.165066245437131</v>
      </c>
      <c r="D28" s="4">
        <f t="shared" si="1"/>
        <v>604.12665613592833</v>
      </c>
      <c r="E28" s="4">
        <f t="shared" si="2"/>
        <v>113.5816253792791</v>
      </c>
    </row>
    <row r="29" spans="1:22" x14ac:dyDescent="0.55000000000000004">
      <c r="A29" s="3">
        <v>28</v>
      </c>
      <c r="B29" s="4">
        <f t="shared" si="3"/>
        <v>225.56314470470051</v>
      </c>
      <c r="C29" s="4">
        <f t="shared" si="0"/>
        <v>23.766342652387419</v>
      </c>
      <c r="D29" s="4">
        <f t="shared" si="1"/>
        <v>594.1585663096854</v>
      </c>
      <c r="E29" s="4">
        <f t="shared" si="2"/>
        <v>69.721711014385903</v>
      </c>
      <c r="P29" s="9"/>
      <c r="Q29" s="9"/>
      <c r="R29" s="9"/>
      <c r="S29" s="9"/>
      <c r="T29" s="9"/>
      <c r="U29" s="9"/>
      <c r="V29" s="9"/>
    </row>
    <row r="30" spans="1:22" x14ac:dyDescent="0.55000000000000004">
      <c r="A30" s="3">
        <v>30</v>
      </c>
      <c r="B30" s="4">
        <f t="shared" si="3"/>
        <v>192.17969753413001</v>
      </c>
      <c r="C30" s="4">
        <f t="shared" si="0"/>
        <v>23.374197998623025</v>
      </c>
      <c r="D30" s="4">
        <f t="shared" si="1"/>
        <v>584.35494996557554</v>
      </c>
      <c r="E30" s="4">
        <f t="shared" si="2"/>
        <v>26.534647499705557</v>
      </c>
      <c r="P30" s="9"/>
      <c r="Q30" s="9"/>
      <c r="R30" s="9"/>
      <c r="S30" s="9"/>
      <c r="T30" s="9"/>
      <c r="U30" s="9"/>
      <c r="V30" s="9"/>
    </row>
    <row r="31" spans="1:22" x14ac:dyDescent="0.55000000000000004">
      <c r="A31" s="3">
        <v>32</v>
      </c>
      <c r="B31" s="4">
        <f t="shared" si="3"/>
        <v>159.29700207111807</v>
      </c>
      <c r="C31" s="4">
        <f t="shared" si="0"/>
        <v>22.988523731645746</v>
      </c>
      <c r="D31" s="4">
        <f t="shared" si="1"/>
        <v>574.71309329114365</v>
      </c>
      <c r="E31" s="4">
        <f t="shared" si="2"/>
        <v>-15.989904637738277</v>
      </c>
    </row>
    <row r="32" spans="1:22" x14ac:dyDescent="0.55000000000000004">
      <c r="A32" s="3">
        <v>34</v>
      </c>
      <c r="B32" s="4">
        <f t="shared" si="3"/>
        <v>126.9075470400513</v>
      </c>
      <c r="C32" s="4">
        <f t="shared" si="0"/>
        <v>22.609213090073592</v>
      </c>
      <c r="D32" s="4">
        <f t="shared" si="1"/>
        <v>565.23032725183975</v>
      </c>
      <c r="E32" s="4">
        <f t="shared" si="2"/>
        <v>-57.862125708108948</v>
      </c>
    </row>
    <row r="33" spans="1:5" x14ac:dyDescent="0.55000000000000004">
      <c r="A33" s="3">
        <v>36</v>
      </c>
      <c r="B33" s="4">
        <f t="shared" si="3"/>
        <v>95.003933834450535</v>
      </c>
      <c r="C33" s="4">
        <f t="shared" si="0"/>
        <v>22.236161074087377</v>
      </c>
      <c r="D33" s="4">
        <f t="shared" si="1"/>
        <v>555.90402685218442</v>
      </c>
      <c r="E33" s="4">
        <f t="shared" si="2"/>
        <v>-99.092039313365049</v>
      </c>
    </row>
    <row r="34" spans="1:5" x14ac:dyDescent="0.55000000000000004">
      <c r="A34" s="3">
        <v>38</v>
      </c>
      <c r="B34" s="4">
        <f t="shared" si="3"/>
        <v>63.578874826933784</v>
      </c>
      <c r="C34" s="4">
        <f t="shared" si="0"/>
        <v>21.869264416364935</v>
      </c>
      <c r="D34" s="4">
        <f t="shared" si="1"/>
        <v>546.73161040912328</v>
      </c>
      <c r="E34" s="4">
        <f t="shared" si="2"/>
        <v>-139.68951476394295</v>
      </c>
    </row>
    <row r="35" spans="1:5" x14ac:dyDescent="0.55000000000000004">
      <c r="A35" s="3">
        <v>40</v>
      </c>
      <c r="B35" s="4">
        <f t="shared" si="3"/>
        <v>32.625191704529783</v>
      </c>
      <c r="C35" s="4">
        <f t="shared" si="0"/>
        <v>21.508421553494912</v>
      </c>
      <c r="D35" s="4">
        <f t="shared" si="1"/>
        <v>537.71053883737284</v>
      </c>
      <c r="E35" s="4">
        <f t="shared" si="2"/>
        <v>-179.66426945809741</v>
      </c>
    </row>
    <row r="36" spans="1:5" x14ac:dyDescent="0.55000000000000004">
      <c r="A36" s="3">
        <v>42</v>
      </c>
      <c r="B36" s="4">
        <f t="shared" si="3"/>
        <v>2.1358138289618402</v>
      </c>
      <c r="C36" s="4">
        <f t="shared" si="0"/>
        <v>21.153532597862245</v>
      </c>
      <c r="D36" s="4">
        <f t="shared" si="1"/>
        <v>528.83831494655612</v>
      </c>
      <c r="E36" s="4">
        <f t="shared" si="2"/>
        <v>-219.02587122448207</v>
      </c>
    </row>
    <row r="37" spans="1:5" x14ac:dyDescent="0.55000000000000004">
      <c r="A37" s="3">
        <v>44</v>
      </c>
      <c r="B37" s="4">
        <f t="shared" si="3"/>
        <v>-27.896223378472584</v>
      </c>
      <c r="C37" s="4">
        <f t="shared" si="0"/>
        <v>20.804499309997517</v>
      </c>
      <c r="D37" s="4">
        <f t="shared" si="1"/>
        <v>520.11248274993795</v>
      </c>
      <c r="E37" s="4">
        <f t="shared" si="2"/>
        <v>-257.7837406285347</v>
      </c>
    </row>
    <row r="38" spans="1:5" x14ac:dyDescent="0.55000000000000004">
      <c r="A38" s="3">
        <v>46</v>
      </c>
      <c r="B38" s="4">
        <f t="shared" si="3"/>
        <v>-57.477780027795497</v>
      </c>
      <c r="C38" s="4">
        <f t="shared" si="0"/>
        <v>20.461225071382557</v>
      </c>
      <c r="D38" s="4">
        <f t="shared" si="1"/>
        <v>511.53062678456394</v>
      </c>
      <c r="E38" s="4">
        <f t="shared" si="2"/>
        <v>-295.94715324323164</v>
      </c>
    </row>
    <row r="39" spans="1:5" x14ac:dyDescent="0.55000000000000004">
      <c r="A39" s="3">
        <v>48</v>
      </c>
      <c r="B39" s="4">
        <f t="shared" si="3"/>
        <v>-86.615613327378568</v>
      </c>
      <c r="C39" s="4">
        <f t="shared" si="0"/>
        <v>20.123614857704744</v>
      </c>
      <c r="D39" s="4">
        <f t="shared" si="1"/>
        <v>503.09037144261856</v>
      </c>
      <c r="E39" s="4">
        <f t="shared" si="2"/>
        <v>-333.52524188476008</v>
      </c>
    </row>
    <row r="40" spans="1:5" x14ac:dyDescent="0.55000000000000004">
      <c r="A40" s="3">
        <v>50</v>
      </c>
      <c r="B40" s="4">
        <f t="shared" si="3"/>
        <v>-115.31637912746788</v>
      </c>
      <c r="C40" s="4">
        <f t="shared" si="0"/>
        <v>19.791575212552615</v>
      </c>
      <c r="D40" s="4">
        <f t="shared" si="1"/>
        <v>494.78938031381534</v>
      </c>
      <c r="E40" s="4">
        <f t="shared" si="2"/>
        <v>-370.5269988136526</v>
      </c>
    </row>
    <row r="41" spans="1:5" x14ac:dyDescent="0.55000000000000004">
      <c r="A41" s="3">
        <v>52</v>
      </c>
      <c r="B41" s="4">
        <f t="shared" si="3"/>
        <v>-143.58663344055586</v>
      </c>
      <c r="C41" s="4">
        <f t="shared" si="0"/>
        <v>19.465014221545498</v>
      </c>
      <c r="D41" s="4">
        <f t="shared" si="1"/>
        <v>486.62535553863745</v>
      </c>
      <c r="E41" s="4">
        <f t="shared" si="2"/>
        <v>-406.96127790191844</v>
      </c>
    </row>
    <row r="42" spans="1:5" x14ac:dyDescent="0.55000000000000004">
      <c r="A42" s="3">
        <v>54</v>
      </c>
      <c r="B42" s="4">
        <f t="shared" si="3"/>
        <v>-171.43283393894751</v>
      </c>
      <c r="C42" s="4">
        <f t="shared" si="0"/>
        <v>19.143841486889997</v>
      </c>
      <c r="D42" s="4">
        <f t="shared" si="1"/>
        <v>478.59603717224991</v>
      </c>
      <c r="E42" s="4">
        <f t="shared" si="2"/>
        <v>-442.8367967666976</v>
      </c>
    </row>
    <row r="43" spans="1:5" x14ac:dyDescent="0.55000000000000004">
      <c r="A43" s="3">
        <v>56</v>
      </c>
      <c r="B43" s="4">
        <f t="shared" si="3"/>
        <v>-198.8613414298633</v>
      </c>
      <c r="C43" s="4">
        <f t="shared" si="0"/>
        <v>18.827968102356312</v>
      </c>
      <c r="D43" s="4">
        <f t="shared" si="1"/>
        <v>470.69920255890781</v>
      </c>
      <c r="E43" s="4">
        <f t="shared" si="2"/>
        <v>-478.16213887095546</v>
      </c>
    </row>
    <row r="44" spans="1:5" x14ac:dyDescent="0.55000000000000004">
      <c r="A44" s="3">
        <v>58</v>
      </c>
      <c r="B44" s="4">
        <f t="shared" si="3"/>
        <v>-225.87842130841534</v>
      </c>
      <c r="C44" s="4">
        <f t="shared" si="0"/>
        <v>18.517306628667434</v>
      </c>
      <c r="D44" s="4">
        <f t="shared" si="1"/>
        <v>462.93266571668585</v>
      </c>
      <c r="E44" s="4">
        <f t="shared" si="2"/>
        <v>-512.94575559172949</v>
      </c>
    </row>
    <row r="45" spans="1:5" x14ac:dyDescent="0.55000000000000004">
      <c r="A45" s="3">
        <v>60</v>
      </c>
      <c r="B45" s="4">
        <f t="shared" si="3"/>
        <v>-252.4902449887891</v>
      </c>
      <c r="C45" s="4">
        <f t="shared" si="0"/>
        <v>18.211771069294421</v>
      </c>
      <c r="D45" s="4">
        <f t="shared" si="1"/>
        <v>455.29427673236057</v>
      </c>
      <c r="E45" s="4">
        <f t="shared" si="2"/>
        <v>-547.1959682564285</v>
      </c>
    </row>
    <row r="46" spans="1:5" x14ac:dyDescent="0.55000000000000004">
      <c r="A46" s="3">
        <v>62</v>
      </c>
      <c r="B46" s="4">
        <f t="shared" si="3"/>
        <v>-278.70289131395725</v>
      </c>
      <c r="C46" s="4">
        <f t="shared" si="0"/>
        <v>17.911276846651063</v>
      </c>
      <c r="D46" s="4">
        <f t="shared" si="1"/>
        <v>447.78192116627656</v>
      </c>
      <c r="E46" s="4">
        <f t="shared" si="2"/>
        <v>-580.92097014768069</v>
      </c>
    </row>
    <row r="47" spans="1:5" x14ac:dyDescent="0.55000000000000004">
      <c r="A47" s="3">
        <v>64</v>
      </c>
      <c r="B47" s="4">
        <f t="shared" si="3"/>
        <v>-304.52234794424788</v>
      </c>
      <c r="C47" s="4">
        <f t="shared" si="0"/>
        <v>17.615740778681321</v>
      </c>
      <c r="D47" s="4">
        <f t="shared" si="1"/>
        <v>440.39351946703306</v>
      </c>
      <c r="E47" s="4">
        <f t="shared" si="2"/>
        <v>-614.12882847721494</v>
      </c>
    </row>
    <row r="48" spans="1:5" x14ac:dyDescent="0.55000000000000004">
      <c r="A48" s="3">
        <v>66</v>
      </c>
      <c r="B48" s="4">
        <f t="shared" si="3"/>
        <v>-329.95451272508416</v>
      </c>
      <c r="C48" s="4">
        <f t="shared" ref="C48:C79" si="4">C47-(2*($E$6+$E$7)*(D47*$E$8/1000000))</f>
        <v>17.325081055833078</v>
      </c>
      <c r="D48" s="4">
        <f t="shared" ref="D48:D79" si="5">1000*(C48/$E$11)</f>
        <v>433.12702639582693</v>
      </c>
      <c r="E48" s="4">
        <f t="shared" si="2"/>
        <v>-646.82748632925734</v>
      </c>
    </row>
    <row r="49" spans="1:5" x14ac:dyDescent="0.55000000000000004">
      <c r="A49" s="3">
        <v>68</v>
      </c>
      <c r="B49" s="4">
        <f t="shared" ref="B49:B80" si="6">B48-($E$2*((B48+$E$10)/$E$10)*(A49-A48))</f>
        <v>-355.00519503420787</v>
      </c>
      <c r="C49" s="4">
        <f t="shared" si="4"/>
        <v>17.039217218411832</v>
      </c>
      <c r="D49" s="4">
        <f t="shared" si="5"/>
        <v>425.98043046029579</v>
      </c>
      <c r="E49" s="4">
        <f t="shared" si="2"/>
        <v>-679.02476457391231</v>
      </c>
    </row>
    <row r="50" spans="1:5" x14ac:dyDescent="0.55000000000000004">
      <c r="A50" s="3">
        <v>70</v>
      </c>
      <c r="B50" s="4">
        <f t="shared" si="6"/>
        <v>-379.68011710869473</v>
      </c>
      <c r="C50" s="4">
        <f t="shared" si="4"/>
        <v>16.758070134308035</v>
      </c>
      <c r="D50" s="4">
        <f t="shared" si="5"/>
        <v>418.95175335770085</v>
      </c>
      <c r="E50" s="4">
        <f t="shared" si="2"/>
        <v>-710.72836375099405</v>
      </c>
    </row>
    <row r="51" spans="1:5" x14ac:dyDescent="0.55000000000000004">
      <c r="A51" s="3">
        <v>72</v>
      </c>
      <c r="B51" s="4">
        <f t="shared" si="6"/>
        <v>-403.98491535206432</v>
      </c>
      <c r="C51" s="4">
        <f t="shared" si="4"/>
        <v>16.481561977091953</v>
      </c>
      <c r="D51" s="4">
        <f t="shared" si="5"/>
        <v>412.03904942729883</v>
      </c>
      <c r="E51" s="4">
        <f t="shared" si="2"/>
        <v>-741.9458659247656</v>
      </c>
    </row>
    <row r="52" spans="1:5" x14ac:dyDescent="0.55000000000000004">
      <c r="A52" s="3">
        <v>74</v>
      </c>
      <c r="B52" s="4">
        <f t="shared" si="6"/>
        <v>-427.92514162178338</v>
      </c>
      <c r="C52" s="4">
        <f t="shared" si="4"/>
        <v>16.209616204469935</v>
      </c>
      <c r="D52" s="4">
        <f t="shared" si="5"/>
        <v>405.24040511174837</v>
      </c>
      <c r="E52" s="4">
        <f t="shared" si="2"/>
        <v>-772.68473651003524</v>
      </c>
    </row>
    <row r="53" spans="1:5" x14ac:dyDescent="0.55000000000000004">
      <c r="A53" s="3">
        <v>76</v>
      </c>
      <c r="B53" s="4">
        <f t="shared" si="6"/>
        <v>-451.50626449745664</v>
      </c>
      <c r="C53" s="4">
        <f t="shared" si="4"/>
        <v>15.942157537096181</v>
      </c>
      <c r="D53" s="4">
        <f t="shared" si="5"/>
        <v>398.55393842740449</v>
      </c>
      <c r="E53" s="4">
        <f t="shared" si="2"/>
        <v>-802.95232607005232</v>
      </c>
    </row>
    <row r="54" spans="1:5" x14ac:dyDescent="0.55000000000000004">
      <c r="A54" s="3">
        <v>78</v>
      </c>
      <c r="B54" s="4">
        <f t="shared" si="6"/>
        <v>-474.73367052999481</v>
      </c>
      <c r="C54" s="4">
        <f t="shared" si="4"/>
        <v>15.679111937734094</v>
      </c>
      <c r="D54" s="4">
        <f t="shared" si="5"/>
        <v>391.97779844335236</v>
      </c>
      <c r="E54" s="4">
        <f t="shared" si="2"/>
        <v>-832.75587208664263</v>
      </c>
    </row>
    <row r="55" spans="1:5" x14ac:dyDescent="0.55000000000000004">
      <c r="A55" s="3">
        <v>80</v>
      </c>
      <c r="B55" s="4">
        <f t="shared" si="6"/>
        <v>-497.61266547204491</v>
      </c>
      <c r="C55" s="4">
        <f t="shared" si="4"/>
        <v>15.42040659076148</v>
      </c>
      <c r="D55" s="4">
        <f t="shared" si="5"/>
        <v>385.51016476903698</v>
      </c>
      <c r="E55" s="4">
        <f t="shared" si="2"/>
        <v>-862.1025007030081</v>
      </c>
    </row>
    <row r="56" spans="1:5" x14ac:dyDescent="0.55000000000000004">
      <c r="A56" s="3">
        <v>82</v>
      </c>
      <c r="B56" s="4">
        <f t="shared" si="6"/>
        <v>-520.1484754899642</v>
      </c>
      <c r="C56" s="4">
        <f t="shared" si="4"/>
        <v>15.165969882013917</v>
      </c>
      <c r="D56" s="4">
        <f t="shared" si="5"/>
        <v>379.14924705034792</v>
      </c>
      <c r="E56" s="4">
        <f t="shared" si="2"/>
        <v>-890.99922843961645</v>
      </c>
    </row>
    <row r="57" spans="1:5" x14ac:dyDescent="0.55000000000000004">
      <c r="A57" s="3">
        <v>84</v>
      </c>
      <c r="B57" s="4">
        <f t="shared" si="6"/>
        <v>-542.34624835761474</v>
      </c>
      <c r="C57" s="4">
        <f t="shared" si="4"/>
        <v>14.915731378960688</v>
      </c>
      <c r="D57" s="4">
        <f t="shared" si="5"/>
        <v>372.89328447401721</v>
      </c>
      <c r="E57" s="4">
        <f t="shared" si="2"/>
        <v>-919.4529638835977</v>
      </c>
    </row>
    <row r="58" spans="1:5" x14ac:dyDescent="0.55000000000000004">
      <c r="A58" s="3">
        <v>86</v>
      </c>
      <c r="B58" s="4">
        <f t="shared" si="6"/>
        <v>-564.21105463225047</v>
      </c>
      <c r="C58" s="4">
        <f t="shared" si="4"/>
        <v>14.669621811207836</v>
      </c>
      <c r="D58" s="4">
        <f t="shared" si="5"/>
        <v>366.74054528019587</v>
      </c>
      <c r="E58" s="4">
        <f t="shared" si="2"/>
        <v>-947.47050935205471</v>
      </c>
    </row>
    <row r="59" spans="1:5" x14ac:dyDescent="0.55000000000000004">
      <c r="A59" s="3">
        <v>88</v>
      </c>
      <c r="B59" s="4">
        <f t="shared" si="6"/>
        <v>-585.74788881276675</v>
      </c>
      <c r="C59" s="4">
        <f t="shared" si="4"/>
        <v>14.427573051322907</v>
      </c>
      <c r="D59" s="4">
        <f t="shared" si="5"/>
        <v>360.68932628307272</v>
      </c>
      <c r="E59" s="4">
        <f t="shared" si="2"/>
        <v>-975.0585625296942</v>
      </c>
    </row>
    <row r="60" spans="1:5" x14ac:dyDescent="0.55000000000000004">
      <c r="A60" s="3">
        <v>90</v>
      </c>
      <c r="B60" s="4">
        <f t="shared" si="6"/>
        <v>-606.96167048057521</v>
      </c>
      <c r="C60" s="4">
        <f t="shared" si="4"/>
        <v>14.18951809597608</v>
      </c>
      <c r="D60" s="4">
        <f t="shared" si="5"/>
        <v>354.73795239940199</v>
      </c>
      <c r="E60" s="4">
        <f t="shared" si="2"/>
        <v>-1002.2237180811734</v>
      </c>
    </row>
    <row r="61" spans="1:5" x14ac:dyDescent="0.55000000000000004">
      <c r="A61" s="3">
        <v>92</v>
      </c>
      <c r="B61" s="4">
        <f t="shared" si="6"/>
        <v>-627.85724542336652</v>
      </c>
      <c r="C61" s="4">
        <f t="shared" si="4"/>
        <v>13.955391047392474</v>
      </c>
      <c r="D61" s="4">
        <f t="shared" si="5"/>
        <v>348.88477618481181</v>
      </c>
      <c r="E61" s="4">
        <f t="shared" si="2"/>
        <v>-1028.9724692385548</v>
      </c>
    </row>
    <row r="62" spans="1:5" x14ac:dyDescent="0.55000000000000004">
      <c r="A62" s="3">
        <v>94</v>
      </c>
      <c r="B62" s="4">
        <f t="shared" si="6"/>
        <v>-648.43938674201604</v>
      </c>
      <c r="C62" s="4">
        <f t="shared" si="4"/>
        <v>13.7251270951105</v>
      </c>
      <c r="D62" s="4">
        <f t="shared" si="5"/>
        <v>343.12817737776248</v>
      </c>
      <c r="E62" s="4">
        <f t="shared" si="2"/>
        <v>-1055.3112093642537</v>
      </c>
    </row>
    <row r="63" spans="1:5" x14ac:dyDescent="0.55000000000000004">
      <c r="A63" s="3">
        <v>96</v>
      </c>
      <c r="B63" s="4">
        <f t="shared" si="6"/>
        <v>-668.71279594088583</v>
      </c>
      <c r="C63" s="4">
        <f t="shared" si="4"/>
        <v>13.498662498041176</v>
      </c>
      <c r="D63" s="4">
        <f t="shared" si="5"/>
        <v>337.4665624510294</v>
      </c>
      <c r="E63" s="4">
        <f t="shared" si="2"/>
        <v>-1081.2462334898566</v>
      </c>
    </row>
    <row r="64" spans="1:5" x14ac:dyDescent="0.55000000000000004">
      <c r="A64" s="3">
        <v>98</v>
      </c>
      <c r="B64" s="4">
        <f t="shared" si="6"/>
        <v>-688.68210400177259</v>
      </c>
      <c r="C64" s="4">
        <f t="shared" si="4"/>
        <v>13.275934566823496</v>
      </c>
      <c r="D64" s="4">
        <f t="shared" si="5"/>
        <v>331.8983641705874</v>
      </c>
      <c r="E64" s="4">
        <f t="shared" si="2"/>
        <v>-1106.7837398311854</v>
      </c>
    </row>
    <row r="65" spans="1:5" x14ac:dyDescent="0.55000000000000004">
      <c r="A65" s="3">
        <v>100</v>
      </c>
      <c r="B65" s="4">
        <f t="shared" si="6"/>
        <v>-708.35187244174597</v>
      </c>
      <c r="C65" s="4">
        <f t="shared" si="4"/>
        <v>13.056881646470908</v>
      </c>
      <c r="D65" s="4">
        <f t="shared" si="5"/>
        <v>326.42204116177271</v>
      </c>
      <c r="E65" s="4">
        <f t="shared" si="2"/>
        <v>-1131.9298312799733</v>
      </c>
    </row>
    <row r="66" spans="1:5" x14ac:dyDescent="0.55000000000000004">
      <c r="A66" s="3">
        <v>102</v>
      </c>
      <c r="B66" s="4">
        <f t="shared" si="6"/>
        <v>-727.7265943551198</v>
      </c>
      <c r="C66" s="4">
        <f t="shared" si="4"/>
        <v>12.841443099304138</v>
      </c>
      <c r="D66" s="4">
        <f t="shared" si="5"/>
        <v>321.03607748260345</v>
      </c>
      <c r="E66" s="4">
        <f t="shared" si="2"/>
        <v>-1156.6905168725164</v>
      </c>
    </row>
    <row r="67" spans="1:5" x14ac:dyDescent="0.55000000000000004">
      <c r="A67" s="3">
        <v>104</v>
      </c>
      <c r="B67" s="4">
        <f t="shared" si="6"/>
        <v>-746.81069543979299</v>
      </c>
      <c r="C67" s="4">
        <f t="shared" si="4"/>
        <v>12.62955928816562</v>
      </c>
      <c r="D67" s="4">
        <f t="shared" si="5"/>
        <v>315.73898220414048</v>
      </c>
      <c r="E67" s="4">
        <f t="shared" si="2"/>
        <v>-1181.0717132356526</v>
      </c>
    </row>
    <row r="68" spans="1:5" x14ac:dyDescent="0.55000000000000004">
      <c r="A68" s="3">
        <v>106</v>
      </c>
      <c r="B68" s="4">
        <f t="shared" si="6"/>
        <v>-765.6085350081961</v>
      </c>
      <c r="C68" s="4">
        <f t="shared" si="4"/>
        <v>12.421171559910887</v>
      </c>
      <c r="D68" s="4">
        <f t="shared" si="5"/>
        <v>310.52928899777214</v>
      </c>
      <c r="E68" s="4">
        <f t="shared" si="2"/>
        <v>-1205.079246010424</v>
      </c>
    </row>
    <row r="69" spans="1:5" x14ac:dyDescent="0.55000000000000004">
      <c r="A69" s="3">
        <v>108</v>
      </c>
      <c r="B69" s="4">
        <f t="shared" si="6"/>
        <v>-784.12440698307319</v>
      </c>
      <c r="C69" s="4">
        <f t="shared" si="4"/>
        <v>12.216222229172358</v>
      </c>
      <c r="D69" s="4">
        <f t="shared" si="5"/>
        <v>305.40555572930896</v>
      </c>
      <c r="E69" s="4">
        <f t="shared" si="2"/>
        <v>-1228.7188512537641</v>
      </c>
    </row>
    <row r="70" spans="1:5" x14ac:dyDescent="0.55000000000000004">
      <c r="A70" s="3">
        <v>110</v>
      </c>
      <c r="B70" s="4">
        <f t="shared" si="6"/>
        <v>-802.36254087832708</v>
      </c>
      <c r="C70" s="4">
        <f t="shared" si="4"/>
        <v>12.014654562391014</v>
      </c>
      <c r="D70" s="4">
        <f t="shared" si="5"/>
        <v>300.36636405977532</v>
      </c>
      <c r="E70" s="4">
        <f t="shared" si="2"/>
        <v>-1251.9961768185517</v>
      </c>
    </row>
    <row r="71" spans="1:5" x14ac:dyDescent="0.55000000000000004">
      <c r="A71" s="3">
        <v>112</v>
      </c>
      <c r="B71" s="4">
        <f t="shared" si="6"/>
        <v>-820.32710276515218</v>
      </c>
      <c r="C71" s="4">
        <f t="shared" si="4"/>
        <v>11.816412762111563</v>
      </c>
      <c r="D71" s="4">
        <f t="shared" si="5"/>
        <v>295.41031905278908</v>
      </c>
      <c r="E71" s="4">
        <f t="shared" si="2"/>
        <v>-1274.916783712363</v>
      </c>
    </row>
    <row r="72" spans="1:5" x14ac:dyDescent="0.55000000000000004">
      <c r="A72" s="3">
        <v>114</v>
      </c>
      <c r="B72" s="4">
        <f t="shared" si="6"/>
        <v>-838.02219622367488</v>
      </c>
      <c r="C72" s="4">
        <f t="shared" si="4"/>
        <v>11.621441951536722</v>
      </c>
      <c r="D72" s="4">
        <f t="shared" si="5"/>
        <v>290.53604878841804</v>
      </c>
      <c r="E72" s="4">
        <f t="shared" si="2"/>
        <v>-1297.4861474352567</v>
      </c>
    </row>
    <row r="73" spans="1:5" x14ac:dyDescent="0.55000000000000004">
      <c r="A73" s="3">
        <v>116</v>
      </c>
      <c r="B73" s="4">
        <f t="shared" si="6"/>
        <v>-855.4518632803198</v>
      </c>
      <c r="C73" s="4">
        <f t="shared" si="4"/>
        <v>11.429688159336367</v>
      </c>
      <c r="D73" s="4">
        <f t="shared" si="5"/>
        <v>285.74220398340918</v>
      </c>
      <c r="E73" s="4">
        <f t="shared" si="2"/>
        <v>-1319.7096592969103</v>
      </c>
    </row>
    <row r="74" spans="1:5" x14ac:dyDescent="0.55000000000000004">
      <c r="A74" s="3">
        <v>118</v>
      </c>
      <c r="B74" s="4">
        <f t="shared" si="6"/>
        <v>-872.62008533111498</v>
      </c>
      <c r="C74" s="4">
        <f t="shared" si="4"/>
        <v>11.241098304707316</v>
      </c>
      <c r="D74" s="4">
        <f t="shared" si="5"/>
        <v>281.0274576176829</v>
      </c>
      <c r="E74" s="4">
        <f t="shared" si="2"/>
        <v>-1341.592627713432</v>
      </c>
    </row>
    <row r="75" spans="1:5" x14ac:dyDescent="0.55000000000000004">
      <c r="A75" s="3">
        <v>120</v>
      </c>
      <c r="B75" s="4">
        <f t="shared" si="6"/>
        <v>-889.5307840511482</v>
      </c>
      <c r="C75" s="4">
        <f t="shared" si="4"/>
        <v>11.055620182679645</v>
      </c>
      <c r="D75" s="4">
        <f t="shared" si="5"/>
        <v>276.39050456699113</v>
      </c>
      <c r="E75" s="4">
        <f t="shared" si="2"/>
        <v>-1363.140279484157</v>
      </c>
    </row>
    <row r="76" spans="1:5" x14ac:dyDescent="0.55000000000000004">
      <c r="A76" s="3">
        <v>122</v>
      </c>
      <c r="B76" s="4">
        <f t="shared" si="6"/>
        <v>-906.18782229038095</v>
      </c>
      <c r="C76" s="4">
        <f t="shared" si="4"/>
        <v>10.873202449665431</v>
      </c>
      <c r="D76" s="4">
        <f t="shared" si="5"/>
        <v>271.8300612416358</v>
      </c>
      <c r="E76" s="4">
        <f t="shared" si="2"/>
        <v>-1384.357761048745</v>
      </c>
    </row>
    <row r="77" spans="1:5" x14ac:dyDescent="0.55000000000000004">
      <c r="A77" s="3">
        <v>124</v>
      </c>
      <c r="B77" s="4">
        <f t="shared" si="6"/>
        <v>-922.59500495602526</v>
      </c>
      <c r="C77" s="4">
        <f t="shared" si="4"/>
        <v>10.693794609245952</v>
      </c>
      <c r="D77" s="4">
        <f t="shared" si="5"/>
        <v>267.34486523114879</v>
      </c>
      <c r="E77" s="4">
        <f t="shared" si="2"/>
        <v>-1405.2501397248764</v>
      </c>
    </row>
    <row r="78" spans="1:5" x14ac:dyDescent="0.55000000000000004">
      <c r="A78" s="3">
        <v>126</v>
      </c>
      <c r="B78" s="4">
        <f t="shared" si="6"/>
        <v>-938.75607988168485</v>
      </c>
      <c r="C78" s="4">
        <f t="shared" si="4"/>
        <v>10.517346998193394</v>
      </c>
      <c r="D78" s="4">
        <f t="shared" si="5"/>
        <v>262.93367495483488</v>
      </c>
      <c r="E78" s="4">
        <f t="shared" si="2"/>
        <v>-1425.8224049268497</v>
      </c>
    </row>
    <row r="79" spans="1:5" x14ac:dyDescent="0.55000000000000004">
      <c r="A79" s="3">
        <v>128</v>
      </c>
      <c r="B79" s="4">
        <f t="shared" si="6"/>
        <v>-954.67473868345962</v>
      </c>
      <c r="C79" s="4">
        <f t="shared" si="4"/>
        <v>10.343810772723204</v>
      </c>
      <c r="D79" s="4">
        <f t="shared" si="5"/>
        <v>258.59526931808006</v>
      </c>
      <c r="E79" s="4">
        <f t="shared" si="2"/>
        <v>-1446.0794693653793</v>
      </c>
    </row>
    <row r="80" spans="1:5" x14ac:dyDescent="0.55000000000000004">
      <c r="A80" s="3">
        <v>130</v>
      </c>
      <c r="B80" s="4">
        <f t="shared" si="6"/>
        <v>-970.35461760320777</v>
      </c>
      <c r="C80" s="4">
        <f t="shared" ref="C80:C99" si="7">C79-(2*($E$6+$E$7)*(D79*$E$8/1000000))</f>
        <v>10.173137894973271</v>
      </c>
      <c r="D80" s="4">
        <f t="shared" ref="D80:D99" si="8">1000*(C80/$E$11)</f>
        <v>254.3284473743318</v>
      </c>
      <c r="E80" s="4">
        <f t="shared" si="2"/>
        <v>-1466.0261702288758</v>
      </c>
    </row>
    <row r="81" spans="1:5" x14ac:dyDescent="0.55000000000000004">
      <c r="A81" s="3">
        <v>132</v>
      </c>
      <c r="B81" s="4">
        <f t="shared" ref="B81:B99" si="9">B80-($E$2*((B80+$E$10)/$E$10)*(A81-A80))</f>
        <v>-985.79929833915969</v>
      </c>
      <c r="C81" s="4">
        <f t="shared" si="7"/>
        <v>10.005281119706213</v>
      </c>
      <c r="D81" s="4">
        <f t="shared" si="8"/>
        <v>250.13202799265534</v>
      </c>
      <c r="E81" s="4">
        <f t="shared" ref="E81:E99" si="10">E80-(B80-B81)-(D80-D81)</f>
        <v>-1485.667270346504</v>
      </c>
    </row>
    <row r="82" spans="1:5" x14ac:dyDescent="0.55000000000000004">
      <c r="A82" s="3">
        <v>134</v>
      </c>
      <c r="B82" s="4">
        <f t="shared" si="9"/>
        <v>-1001.0123088640723</v>
      </c>
      <c r="C82" s="4">
        <f t="shared" si="7"/>
        <v>9.8401939812310601</v>
      </c>
      <c r="D82" s="4">
        <f t="shared" si="8"/>
        <v>246.00484953077651</v>
      </c>
      <c r="E82" s="4">
        <f t="shared" si="10"/>
        <v>-1505.0074593332956</v>
      </c>
    </row>
    <row r="83" spans="1:5" x14ac:dyDescent="0.55000000000000004">
      <c r="A83" s="3">
        <v>136</v>
      </c>
      <c r="B83" s="4">
        <f t="shared" si="9"/>
        <v>-1015.9971242311112</v>
      </c>
      <c r="C83" s="4">
        <f t="shared" si="7"/>
        <v>9.6778307805407469</v>
      </c>
      <c r="D83" s="4">
        <f t="shared" si="8"/>
        <v>241.94576951351868</v>
      </c>
      <c r="E83" s="4">
        <f t="shared" si="10"/>
        <v>-1524.0513547175924</v>
      </c>
    </row>
    <row r="84" spans="1:5" x14ac:dyDescent="0.55000000000000004">
      <c r="A84" s="3">
        <v>138</v>
      </c>
      <c r="B84" s="4">
        <f t="shared" si="9"/>
        <v>-1030.7571673676446</v>
      </c>
      <c r="C84" s="4">
        <f t="shared" si="7"/>
        <v>9.5181465726618253</v>
      </c>
      <c r="D84" s="4">
        <f t="shared" si="8"/>
        <v>237.95366431654563</v>
      </c>
      <c r="E84" s="4">
        <f t="shared" si="10"/>
        <v>-1542.8035030510987</v>
      </c>
    </row>
    <row r="85" spans="1:5" x14ac:dyDescent="0.55000000000000004">
      <c r="A85" s="3">
        <v>140</v>
      </c>
      <c r="B85" s="4">
        <f t="shared" si="9"/>
        <v>-1045.2958098571298</v>
      </c>
      <c r="C85" s="4">
        <f t="shared" si="7"/>
        <v>9.3610971542129047</v>
      </c>
      <c r="D85" s="4">
        <f t="shared" si="8"/>
        <v>234.02742885532263</v>
      </c>
      <c r="E85" s="4">
        <f t="shared" si="10"/>
        <v>-1561.268381001807</v>
      </c>
    </row>
    <row r="86" spans="1:5" x14ac:dyDescent="0.55000000000000004">
      <c r="A86" s="3">
        <v>142</v>
      </c>
      <c r="B86" s="4">
        <f t="shared" si="9"/>
        <v>-1059.6163727092728</v>
      </c>
      <c r="C86" s="4">
        <f t="shared" si="7"/>
        <v>9.2066390511683913</v>
      </c>
      <c r="D86" s="4">
        <f t="shared" si="8"/>
        <v>230.16597627920979</v>
      </c>
      <c r="E86" s="4">
        <f t="shared" si="10"/>
        <v>-1579.4503964300629</v>
      </c>
    </row>
    <row r="87" spans="1:5" x14ac:dyDescent="0.55000000000000004">
      <c r="A87" s="3">
        <v>144</v>
      </c>
      <c r="B87" s="4">
        <f t="shared" si="9"/>
        <v>-1073.7221271186338</v>
      </c>
      <c r="C87" s="4">
        <f t="shared" si="7"/>
        <v>9.0547295068241134</v>
      </c>
      <c r="D87" s="4">
        <f t="shared" si="8"/>
        <v>226.36823767060281</v>
      </c>
      <c r="E87" s="4">
        <f t="shared" si="10"/>
        <v>-1597.3538894480309</v>
      </c>
    </row>
    <row r="88" spans="1:5" x14ac:dyDescent="0.55000000000000004">
      <c r="A88" s="3">
        <v>146</v>
      </c>
      <c r="B88" s="4">
        <f t="shared" si="9"/>
        <v>-1087.6162952118543</v>
      </c>
      <c r="C88" s="4">
        <f t="shared" si="7"/>
        <v>8.9053264699615156</v>
      </c>
      <c r="D88" s="4">
        <f t="shared" si="8"/>
        <v>222.6331617490379</v>
      </c>
      <c r="E88" s="4">
        <f t="shared" si="10"/>
        <v>-1614.9831334628163</v>
      </c>
    </row>
    <row r="89" spans="1:5" x14ac:dyDescent="0.55000000000000004">
      <c r="A89" s="3">
        <v>148</v>
      </c>
      <c r="B89" s="4">
        <f t="shared" si="9"/>
        <v>-1101.3020507836766</v>
      </c>
      <c r="C89" s="4">
        <f t="shared" si="7"/>
        <v>8.7583885832071502</v>
      </c>
      <c r="D89" s="4">
        <f t="shared" si="8"/>
        <v>218.95971458017877</v>
      </c>
      <c r="E89" s="4">
        <f t="shared" si="10"/>
        <v>-1632.3423362034978</v>
      </c>
    </row>
    <row r="90" spans="1:5" x14ac:dyDescent="0.55000000000000004">
      <c r="A90" s="3">
        <v>150</v>
      </c>
      <c r="B90" s="4">
        <f t="shared" si="9"/>
        <v>-1114.7825200219215</v>
      </c>
      <c r="C90" s="4">
        <f t="shared" si="7"/>
        <v>8.6138751715842314</v>
      </c>
      <c r="D90" s="4">
        <f t="shared" si="8"/>
        <v>215.34687928960577</v>
      </c>
      <c r="E90" s="4">
        <f t="shared" si="10"/>
        <v>-1649.4356407323157</v>
      </c>
    </row>
    <row r="91" spans="1:5" x14ac:dyDescent="0.55000000000000004">
      <c r="A91" s="3">
        <v>152</v>
      </c>
      <c r="B91" s="4">
        <f t="shared" si="9"/>
        <v>-1128.0607822215927</v>
      </c>
      <c r="C91" s="4">
        <f t="shared" si="7"/>
        <v>8.4717462312530909</v>
      </c>
      <c r="D91" s="4">
        <f t="shared" si="8"/>
        <v>211.79365578132729</v>
      </c>
      <c r="E91" s="4">
        <f t="shared" si="10"/>
        <v>-1666.2671264402654</v>
      </c>
    </row>
    <row r="92" spans="1:5" x14ac:dyDescent="0.55000000000000004">
      <c r="A92" s="3">
        <v>154</v>
      </c>
      <c r="B92" s="4">
        <f t="shared" si="9"/>
        <v>-1141.1398704882688</v>
      </c>
      <c r="C92" s="4">
        <f t="shared" si="7"/>
        <v>8.3319624184374153</v>
      </c>
      <c r="D92" s="4">
        <f t="shared" si="8"/>
        <v>208.29906046093538</v>
      </c>
      <c r="E92" s="4">
        <f t="shared" si="10"/>
        <v>-1682.8408100273334</v>
      </c>
    </row>
    <row r="93" spans="1:5" x14ac:dyDescent="0.55000000000000004">
      <c r="A93" s="3">
        <v>156</v>
      </c>
      <c r="B93" s="4">
        <f t="shared" si="9"/>
        <v>-1154.0227724309448</v>
      </c>
      <c r="C93" s="4">
        <f t="shared" si="7"/>
        <v>8.1944850385331982</v>
      </c>
      <c r="D93" s="4">
        <f t="shared" si="8"/>
        <v>204.86212596332996</v>
      </c>
      <c r="E93" s="4">
        <f t="shared" si="10"/>
        <v>-1699.1606464676147</v>
      </c>
    </row>
    <row r="94" spans="1:5" x14ac:dyDescent="0.55000000000000004">
      <c r="A94" s="3">
        <v>158</v>
      </c>
      <c r="B94" s="4">
        <f t="shared" si="9"/>
        <v>-1166.7124308444807</v>
      </c>
      <c r="C94" s="4">
        <f t="shared" si="7"/>
        <v>8.0592760353974011</v>
      </c>
      <c r="D94" s="4">
        <f t="shared" si="8"/>
        <v>201.48190088493504</v>
      </c>
      <c r="E94" s="4">
        <f t="shared" si="10"/>
        <v>-1715.2305299595455</v>
      </c>
    </row>
    <row r="95" spans="1:5" x14ac:dyDescent="0.55000000000000004">
      <c r="A95" s="3">
        <v>160</v>
      </c>
      <c r="B95" s="4">
        <f t="shared" si="9"/>
        <v>-1179.2117443818133</v>
      </c>
      <c r="C95" s="4">
        <f t="shared" si="7"/>
        <v>7.9262979808133442</v>
      </c>
      <c r="D95" s="4">
        <f t="shared" si="8"/>
        <v>198.15744952033359</v>
      </c>
      <c r="E95" s="4">
        <f t="shared" si="10"/>
        <v>-1731.0542948614795</v>
      </c>
    </row>
    <row r="96" spans="1:5" x14ac:dyDescent="0.55000000000000004">
      <c r="A96" s="3">
        <v>162</v>
      </c>
      <c r="B96" s="4">
        <f t="shared" si="9"/>
        <v>-1191.5235682160862</v>
      </c>
      <c r="C96" s="4">
        <f t="shared" si="7"/>
        <v>7.7955140641299243</v>
      </c>
      <c r="D96" s="4">
        <f t="shared" si="8"/>
        <v>194.88785160324812</v>
      </c>
      <c r="E96" s="4">
        <f t="shared" si="10"/>
        <v>-1746.635716612838</v>
      </c>
    </row>
    <row r="97" spans="1:5" x14ac:dyDescent="0.55000000000000004">
      <c r="A97" s="3">
        <v>164</v>
      </c>
      <c r="B97" s="4">
        <f t="shared" si="9"/>
        <v>-1203.650714692845</v>
      </c>
      <c r="C97" s="4">
        <f t="shared" si="7"/>
        <v>7.6668880820717806</v>
      </c>
      <c r="D97" s="4">
        <f t="shared" si="8"/>
        <v>191.67220205179453</v>
      </c>
      <c r="E97" s="4">
        <f t="shared" si="10"/>
        <v>-1761.9785126410504</v>
      </c>
    </row>
    <row r="98" spans="1:5" x14ac:dyDescent="0.55000000000000004">
      <c r="A98" s="3">
        <v>166</v>
      </c>
      <c r="B98" s="4">
        <f t="shared" si="9"/>
        <v>-1215.5959539724522</v>
      </c>
      <c r="C98" s="4">
        <f t="shared" si="7"/>
        <v>7.5403844287175961</v>
      </c>
      <c r="D98" s="4">
        <f t="shared" si="8"/>
        <v>188.50961071793989</v>
      </c>
      <c r="E98" s="4">
        <f t="shared" si="10"/>
        <v>-1777.0863432545123</v>
      </c>
    </row>
    <row r="99" spans="1:5" x14ac:dyDescent="0.55000000000000004">
      <c r="A99" s="3">
        <v>168</v>
      </c>
      <c r="B99" s="4">
        <f t="shared" si="9"/>
        <v>-1227.3620146628655</v>
      </c>
      <c r="C99" s="4">
        <f t="shared" si="7"/>
        <v>7.4159680856437555</v>
      </c>
      <c r="D99" s="4">
        <f t="shared" si="8"/>
        <v>185.39920214109389</v>
      </c>
      <c r="E99" s="4">
        <f t="shared" si="10"/>
        <v>-1791.9628125217714</v>
      </c>
    </row>
    <row r="100" spans="1:5" x14ac:dyDescent="0.55000000000000004">
      <c r="A100" s="3"/>
      <c r="B100" s="3"/>
      <c r="C100" s="4"/>
      <c r="D100" s="4"/>
      <c r="E100" s="4"/>
    </row>
    <row r="101" spans="1:5" x14ac:dyDescent="0.55000000000000004">
      <c r="A101" s="3"/>
      <c r="B101" s="3"/>
      <c r="C101" s="4"/>
    </row>
    <row r="102" spans="1:5" x14ac:dyDescent="0.55000000000000004">
      <c r="A102" s="3"/>
      <c r="B102" s="3"/>
      <c r="C102" s="4"/>
    </row>
    <row r="103" spans="1:5" x14ac:dyDescent="0.55000000000000004">
      <c r="A103" s="3"/>
      <c r="B103" s="3"/>
      <c r="C103" s="4"/>
      <c r="D103" s="4"/>
      <c r="E103" s="4"/>
    </row>
    <row r="104" spans="1:5" x14ac:dyDescent="0.55000000000000004">
      <c r="A104" s="3"/>
      <c r="B104" s="3"/>
      <c r="C104" s="4"/>
      <c r="D104" s="4"/>
      <c r="E104" s="4"/>
    </row>
    <row r="105" spans="1:5" x14ac:dyDescent="0.55000000000000004">
      <c r="A105" s="3"/>
      <c r="B105" s="3"/>
      <c r="C105" s="4"/>
      <c r="D105" s="4"/>
      <c r="E105" s="4"/>
    </row>
    <row r="106" spans="1:5" x14ac:dyDescent="0.55000000000000004">
      <c r="A106" s="3"/>
      <c r="B106" s="3"/>
      <c r="C106" s="4"/>
      <c r="D106" s="4"/>
      <c r="E106" s="4"/>
    </row>
    <row r="107" spans="1:5" x14ac:dyDescent="0.55000000000000004">
      <c r="A107" s="3"/>
      <c r="B107" s="3"/>
      <c r="C107" s="4"/>
      <c r="D107" s="4"/>
      <c r="E107" s="4"/>
    </row>
    <row r="108" spans="1:5" x14ac:dyDescent="0.55000000000000004">
      <c r="A108" s="3"/>
      <c r="B108" s="3"/>
      <c r="C108" s="4"/>
      <c r="D108" s="4"/>
      <c r="E108" s="4"/>
    </row>
    <row r="109" spans="1:5" x14ac:dyDescent="0.55000000000000004">
      <c r="A109" s="3"/>
      <c r="B109" s="3"/>
      <c r="C109" s="4"/>
      <c r="D109" s="4"/>
      <c r="E109" s="4"/>
    </row>
    <row r="110" spans="1:5" x14ac:dyDescent="0.55000000000000004">
      <c r="A110" s="3"/>
      <c r="B110" s="3"/>
      <c r="C110" s="4"/>
      <c r="D110" s="4"/>
      <c r="E110" s="4"/>
    </row>
    <row r="111" spans="1:5" x14ac:dyDescent="0.55000000000000004">
      <c r="A111" s="3"/>
      <c r="B111" s="3"/>
      <c r="C111" s="4"/>
      <c r="D111" s="4"/>
      <c r="E111" s="4"/>
    </row>
    <row r="112" spans="1:5" x14ac:dyDescent="0.55000000000000004">
      <c r="D112" s="4"/>
      <c r="E112" s="4"/>
    </row>
    <row r="113" spans="4:5" x14ac:dyDescent="0.55000000000000004">
      <c r="D113" s="4"/>
      <c r="E113" s="4"/>
    </row>
  </sheetData>
  <sheetProtection algorithmName="SHA-512" hashValue="+NAheNoYRdpC5t38ZXJJE/8d9r4u6fr7tp4RtUDOGZs06g+sLLh5pENFkbRUyRr4e+N2KSIYbSCxOVwU9iO0jA==" saltValue="qByFi4QjrsSPM/zazbANkA==" spinCount="100000" sheet="1" objects="1" scenarios="1"/>
  <mergeCells count="4">
    <mergeCell ref="P4:V5"/>
    <mergeCell ref="P19:V24"/>
    <mergeCell ref="P29:V30"/>
    <mergeCell ref="G23:M2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Vertical drainage</vt:lpstr>
      <vt:lpstr>Horizontal drainage</vt:lpstr>
      <vt:lpstr>3D combined</vt:lpstr>
    </vt:vector>
  </TitlesOfParts>
  <Manager/>
  <Company>TRCA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Hill</dc:creator>
  <cp:keywords/>
  <dc:description/>
  <cp:lastModifiedBy>Jenny Hill</cp:lastModifiedBy>
  <cp:revision/>
  <dcterms:created xsi:type="dcterms:W3CDTF">2018-07-09T17:19:01Z</dcterms:created>
  <dcterms:modified xsi:type="dcterms:W3CDTF">2019-06-26T19:20:19Z</dcterms:modified>
  <cp:category/>
  <cp:contentStatus/>
</cp:coreProperties>
</file>